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d.docs.live.net/9bbde41fc28b4253/Archives/Plongée/5-Formations/CAH1B/"/>
    </mc:Choice>
  </mc:AlternateContent>
  <xr:revisionPtr revIDLastSave="1690" documentId="8_{13741134-122D-4CF7-8BC0-05EE26167E56}" xr6:coauthVersionLast="47" xr6:coauthVersionMax="47" xr10:uidLastSave="{B4557F17-8F0F-4E5E-B162-B8C8E4AFD64E}"/>
  <bookViews>
    <workbookView xWindow="-9000" yWindow="-16320" windowWidth="29040" windowHeight="15720" xr2:uid="{9059E2FE-5C88-43EC-9708-1CFC72547E94}"/>
  </bookViews>
  <sheets>
    <sheet name="Lisez-Moi" sheetId="10" r:id="rId1"/>
    <sheet name="Simple" sheetId="5" r:id="rId2"/>
    <sheet name="Successive" sheetId="9" r:id="rId3"/>
    <sheet name="Prof. mult." sheetId="3" r:id="rId4"/>
    <sheet name="Tab.AIR" sheetId="4" r:id="rId5"/>
    <sheet name="Tab.Nitrox" sheetId="8" r:id="rId6"/>
    <sheet name="Tab.Tps.Equiv" sheetId="7" r:id="rId7"/>
    <sheet name="Tab.Prof.Equiv" sheetId="2" r:id="rId8"/>
  </sheets>
  <definedNames>
    <definedName name="_xlnm._FilterDatabase" localSheetId="6" hidden="1">'Tab.Tps.Equiv'!$B$4:$W$18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10" l="1"/>
  <c r="P11" i="3" l="1"/>
  <c r="P12" i="3" s="1"/>
  <c r="O9" i="3"/>
  <c r="P8" i="3" s="1"/>
  <c r="K19" i="5"/>
  <c r="K20" i="5" s="1"/>
  <c r="J17" i="5"/>
  <c r="K16" i="5" s="1"/>
  <c r="K48" i="9"/>
  <c r="K47" i="9"/>
  <c r="C29" i="9" a="1"/>
  <c r="C29" i="9" s="1"/>
  <c r="D46" i="9"/>
  <c r="D45" i="9"/>
  <c r="C45" i="9"/>
  <c r="C40" i="9"/>
  <c r="E33" i="9" a="1"/>
  <c r="E33" i="9" s="1"/>
  <c r="E6" i="9" a="1"/>
  <c r="E6" i="9" s="1"/>
  <c r="E48" i="9"/>
  <c r="J45" i="9"/>
  <c r="K44" i="9" s="1"/>
  <c r="E20" i="9"/>
  <c r="D18" i="9"/>
  <c r="J17" i="9"/>
  <c r="K16" i="9" s="1"/>
  <c r="D17" i="9"/>
  <c r="C17" i="9"/>
  <c r="C12" i="9"/>
  <c r="E6" i="5" a="1"/>
  <c r="E6" i="5" s="1"/>
  <c r="E7" i="5" s="1" a="1"/>
  <c r="E7" i="5" s="1"/>
  <c r="E9" i="5" s="1" a="1"/>
  <c r="E9" i="5" s="1"/>
  <c r="M7" i="8"/>
  <c r="M9" i="8" a="1"/>
  <c r="M9" i="8" s="1"/>
  <c r="M8" i="8"/>
  <c r="M41" i="3"/>
  <c r="L42" i="3"/>
  <c r="L17" i="3"/>
  <c r="D18" i="5"/>
  <c r="M44" i="3"/>
  <c r="L41" i="3"/>
  <c r="K41" i="3"/>
  <c r="L40" i="3"/>
  <c r="K40" i="3"/>
  <c r="G41" i="3"/>
  <c r="E41" i="3"/>
  <c r="D41" i="3"/>
  <c r="C41" i="3" a="1"/>
  <c r="C41" i="3" s="1"/>
  <c r="G40" i="3"/>
  <c r="G42" i="3" s="1"/>
  <c r="D44" i="3" s="1"/>
  <c r="E40" i="3"/>
  <c r="D40" i="3"/>
  <c r="C40" i="3" a="1"/>
  <c r="C40" i="3" s="1"/>
  <c r="I35" i="3"/>
  <c r="D35" i="3"/>
  <c r="C36" i="3" s="1"/>
  <c r="E34" i="3"/>
  <c r="E35" i="3" s="1"/>
  <c r="E3" i="7"/>
  <c r="F3" i="7"/>
  <c r="G3" i="7"/>
  <c r="H3" i="7"/>
  <c r="I3" i="7"/>
  <c r="J3" i="7"/>
  <c r="K3" i="7"/>
  <c r="L3" i="7"/>
  <c r="M3" i="7"/>
  <c r="N3" i="7"/>
  <c r="O3" i="7"/>
  <c r="P3" i="7"/>
  <c r="Q3" i="7"/>
  <c r="R3" i="7"/>
  <c r="S3" i="7"/>
  <c r="T3" i="7"/>
  <c r="U3" i="7"/>
  <c r="V3" i="7"/>
  <c r="W3" i="7"/>
  <c r="D3" i="7"/>
  <c r="C12" i="5"/>
  <c r="E20" i="5"/>
  <c r="D17" i="5"/>
  <c r="C17" i="5"/>
  <c r="C15" i="3" a="1"/>
  <c r="C15" i="3" s="1"/>
  <c r="M5" i="4"/>
  <c r="M6" i="4"/>
  <c r="M7" i="4"/>
  <c r="M8" i="4"/>
  <c r="M9" i="4"/>
  <c r="M10" i="4"/>
  <c r="M11" i="4"/>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6" i="4"/>
  <c r="M167" i="4"/>
  <c r="M168" i="4"/>
  <c r="M169" i="4"/>
  <c r="M170" i="4"/>
  <c r="M171" i="4"/>
  <c r="M172" i="4"/>
  <c r="M173" i="4"/>
  <c r="M174" i="4"/>
  <c r="M175" i="4"/>
  <c r="M176" i="4"/>
  <c r="M177" i="4"/>
  <c r="M178" i="4"/>
  <c r="M179" i="4"/>
  <c r="M180" i="4"/>
  <c r="M181" i="4"/>
  <c r="M182" i="4"/>
  <c r="M183" i="4"/>
  <c r="M184" i="4"/>
  <c r="M185" i="4"/>
  <c r="M186" i="4"/>
  <c r="M187" i="4"/>
  <c r="M188" i="4"/>
  <c r="M189" i="4"/>
  <c r="M190" i="4"/>
  <c r="M191" i="4"/>
  <c r="M192" i="4"/>
  <c r="M193" i="4"/>
  <c r="M194" i="4"/>
  <c r="M195" i="4"/>
  <c r="M196" i="4"/>
  <c r="M197" i="4"/>
  <c r="M198" i="4"/>
  <c r="M199" i="4"/>
  <c r="M200" i="4"/>
  <c r="M201" i="4"/>
  <c r="M202" i="4"/>
  <c r="M203" i="4"/>
  <c r="M204" i="4"/>
  <c r="M205" i="4"/>
  <c r="M206" i="4"/>
  <c r="M207" i="4"/>
  <c r="M208" i="4"/>
  <c r="M209" i="4"/>
  <c r="M210" i="4"/>
  <c r="M211" i="4"/>
  <c r="E17" i="9" l="1"/>
  <c r="E45" i="9"/>
  <c r="E7" i="9" a="1"/>
  <c r="E7" i="9" s="1"/>
  <c r="E9" i="9" s="1" a="1"/>
  <c r="H33" i="3"/>
  <c r="M40" i="3"/>
  <c r="C42" i="3"/>
  <c r="C8" i="5" a="1"/>
  <c r="C8" i="5" s="1"/>
  <c r="C9" i="5" s="1"/>
  <c r="E17" i="5"/>
  <c r="T11" i="2" a="1"/>
  <c r="T11" i="2" s="1"/>
  <c r="T9" i="2" a="1"/>
  <c r="T9" i="2" s="1"/>
  <c r="T8" i="2" a="1"/>
  <c r="T8" i="2" s="1"/>
  <c r="T7" i="2" a="1"/>
  <c r="T7" i="2" s="1"/>
  <c r="E16" i="3"/>
  <c r="D16" i="3"/>
  <c r="E15" i="3"/>
  <c r="D15" i="3"/>
  <c r="C16" i="3" a="1"/>
  <c r="C16" i="3" s="1"/>
  <c r="E9" i="9" l="1"/>
  <c r="C8" i="9" a="1"/>
  <c r="C8" i="9" s="1"/>
  <c r="C9" i="9" s="1"/>
  <c r="C18" i="5"/>
  <c r="E18" i="5" s="1"/>
  <c r="E19" i="5" s="1"/>
  <c r="C10" i="5"/>
  <c r="D10" i="5" s="1"/>
  <c r="C11" i="5" s="1"/>
  <c r="T10" i="2" a="1"/>
  <c r="T10" i="2" s="1"/>
  <c r="M19" i="3"/>
  <c r="L16" i="3"/>
  <c r="K16" i="3"/>
  <c r="L15" i="3"/>
  <c r="K15" i="3"/>
  <c r="E9" i="3"/>
  <c r="E10" i="3" s="1"/>
  <c r="G15" i="3"/>
  <c r="I10" i="3"/>
  <c r="D10" i="3"/>
  <c r="C11" i="3" s="1"/>
  <c r="G16" i="3"/>
  <c r="C17" i="3"/>
  <c r="C10" i="9" l="1"/>
  <c r="D10" i="9" s="1"/>
  <c r="C11" i="9" s="1"/>
  <c r="C26" i="9" s="1"/>
  <c r="D26" i="9" s="1"/>
  <c r="C28" i="9" s="1"/>
  <c r="C35" i="9" s="1" a="1"/>
  <c r="C35" i="9" s="1"/>
  <c r="E35" i="9" s="1"/>
  <c r="E34" i="9" s="1" a="1"/>
  <c r="E34" i="9" s="1"/>
  <c r="E37" i="9" s="1" a="1"/>
  <c r="C18" i="9"/>
  <c r="E18" i="9" s="1"/>
  <c r="E19" i="9" s="1"/>
  <c r="E21" i="9" s="1"/>
  <c r="F21" i="9" s="1"/>
  <c r="E23" i="9" s="1"/>
  <c r="H8" i="3"/>
  <c r="M16" i="3"/>
  <c r="E21" i="5"/>
  <c r="M15" i="3"/>
  <c r="G17" i="3"/>
  <c r="D19" i="3" s="1"/>
  <c r="E37" i="9" l="1"/>
  <c r="C36" i="9" a="1"/>
  <c r="C36" i="9" s="1"/>
  <c r="C37" i="9" s="1"/>
  <c r="F21" i="5"/>
  <c r="E23" i="5" s="1"/>
  <c r="C44" i="3" a="1"/>
  <c r="C44" i="3" s="1"/>
  <c r="E51" i="3" s="1" a="1"/>
  <c r="E51" i="3" s="1"/>
  <c r="C19" i="3" a="1"/>
  <c r="C19" i="3" s="1"/>
  <c r="E26" i="3" s="1" a="1"/>
  <c r="E26" i="3" s="1"/>
  <c r="C38" i="9" l="1"/>
  <c r="D37" i="9" s="1"/>
  <c r="C39" i="9" s="1"/>
  <c r="C46" i="9"/>
  <c r="E46" i="9" s="1"/>
  <c r="E47" i="9" s="1"/>
  <c r="E49" i="9" s="1"/>
  <c r="F49" i="9" s="1"/>
  <c r="E51" i="9" s="1"/>
  <c r="C46" i="3" a="1"/>
  <c r="C46" i="3" s="1"/>
  <c r="C47" i="3" s="1"/>
  <c r="C48" i="3"/>
  <c r="C23" i="3"/>
  <c r="C21" i="3" a="1"/>
  <c r="C21" i="3" s="1"/>
  <c r="C22" i="3" s="1"/>
  <c r="C24" i="3" s="1"/>
  <c r="K17" i="3" s="1"/>
  <c r="M17" i="3" s="1"/>
  <c r="M18" i="3" s="1"/>
  <c r="M20" i="3" s="1"/>
  <c r="N20" i="3" s="1"/>
  <c r="M22" i="3" s="1"/>
  <c r="C49" i="3" l="1"/>
  <c r="K42" i="3" s="1"/>
  <c r="M42" i="3" s="1"/>
  <c r="M43" i="3" s="1"/>
  <c r="M45" i="3" s="1"/>
  <c r="N45" i="3" s="1"/>
  <c r="M47" i="3" s="1"/>
  <c r="C25" i="3"/>
  <c r="D25" i="3" s="1"/>
  <c r="C26" i="3" s="1"/>
  <c r="C50" i="3" l="1"/>
  <c r="D50" i="3" s="1"/>
  <c r="C51"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<sst xmlns="http://schemas.openxmlformats.org/spreadsheetml/2006/main" count="558" uniqueCount="122">
  <si>
    <t>P1</t>
  </si>
  <si>
    <t>Hi</t>
  </si>
  <si>
    <t>Pmax</t>
  </si>
  <si>
    <t>Tfond</t>
  </si>
  <si>
    <t>DTR</t>
  </si>
  <si>
    <t>Ttot</t>
  </si>
  <si>
    <t>Hs</t>
  </si>
  <si>
    <t>Majoration</t>
  </si>
  <si>
    <t>Tfond théo</t>
  </si>
  <si>
    <t>Méhode des niveaux multiples</t>
  </si>
  <si>
    <t>C1</t>
  </si>
  <si>
    <t>C2</t>
  </si>
  <si>
    <t>C3</t>
  </si>
  <si>
    <t>T3</t>
  </si>
  <si>
    <t>T2</t>
  </si>
  <si>
    <t>T1</t>
  </si>
  <si>
    <t>Rem 1er</t>
  </si>
  <si>
    <t>Tpaliers</t>
  </si>
  <si>
    <t>Prof 1er palier</t>
  </si>
  <si>
    <t>Prof. 1</t>
  </si>
  <si>
    <t>Prof. 2</t>
  </si>
  <si>
    <t>H décollage</t>
  </si>
  <si>
    <t>(p. 48)</t>
  </si>
  <si>
    <t>Prof. 3 (théo)</t>
  </si>
  <si>
    <t>Rem. Prof. 2</t>
  </si>
  <si>
    <t>Conso</t>
  </si>
  <si>
    <t>tps</t>
  </si>
  <si>
    <t>P</t>
  </si>
  <si>
    <t>L</t>
  </si>
  <si>
    <t>Fond 2</t>
  </si>
  <si>
    <t>Fond 1</t>
  </si>
  <si>
    <t>Bloc</t>
  </si>
  <si>
    <t>p. bloc</t>
  </si>
  <si>
    <t>v. bloc</t>
  </si>
  <si>
    <t>Reste</t>
  </si>
  <si>
    <t>Réserve théo</t>
  </si>
  <si>
    <t>Min</t>
  </si>
  <si>
    <t>Prof</t>
  </si>
  <si>
    <t>9</t>
  </si>
  <si>
    <t>12</t>
  </si>
  <si>
    <t>15</t>
  </si>
  <si>
    <t>18</t>
  </si>
  <si>
    <t>21</t>
  </si>
  <si>
    <t>24</t>
  </si>
  <si>
    <t>27</t>
  </si>
  <si>
    <t>30</t>
  </si>
  <si>
    <t>33</t>
  </si>
  <si>
    <t>36</t>
  </si>
  <si>
    <t>39</t>
  </si>
  <si>
    <t>42</t>
  </si>
  <si>
    <t>45</t>
  </si>
  <si>
    <t>48</t>
  </si>
  <si>
    <t>51</t>
  </si>
  <si>
    <t>v. conso</t>
  </si>
  <si>
    <t>Simulation 2</t>
  </si>
  <si>
    <t>Simulation 1</t>
  </si>
  <si>
    <t>TABLEAU N° 8 PROCÉDURE POUR PLONGÉE À NIVEAUX MULTIPLES : MÉTHODE DE LA PROFONDEUR ÉQUIVALENTE</t>
  </si>
  <si>
    <t>(p.48)</t>
  </si>
  <si>
    <t>min</t>
  </si>
  <si>
    <t>c3</t>
  </si>
  <si>
    <t>temps</t>
  </si>
  <si>
    <t>coef</t>
  </si>
  <si>
    <t>index coef</t>
  </si>
  <si>
    <t>prof</t>
  </si>
  <si>
    <t>f total</t>
  </si>
  <si>
    <t>Debug</t>
  </si>
  <si>
    <t>TABLEAU N° 3 : TABLES AIR/STANDARD</t>
  </si>
  <si>
    <t>Prof.</t>
  </si>
  <si>
    <t>Rem. Palier</t>
  </si>
  <si>
    <t>Successive</t>
  </si>
  <si>
    <t>6</t>
  </si>
  <si>
    <t>3</t>
  </si>
  <si>
    <t>Possible</t>
  </si>
  <si>
    <t>Non</t>
  </si>
  <si>
    <t>rpalier</t>
  </si>
  <si>
    <t>dtr</t>
  </si>
  <si>
    <t>succ</t>
  </si>
  <si>
    <t>Tps fond</t>
  </si>
  <si>
    <t>tpsfond</t>
  </si>
  <si>
    <t>test</t>
  </si>
  <si>
    <t>Ptab</t>
  </si>
  <si>
    <t>Ttab</t>
  </si>
  <si>
    <t>Aide: Addition de temps</t>
  </si>
  <si>
    <t>(50b+reste)</t>
  </si>
  <si>
    <t>H. Décollage</t>
  </si>
  <si>
    <t>Interval Surface</t>
  </si>
  <si>
    <t>TABLEAU N° 11 TABLE DES TEMPS ÉQUIVALENTS POUR UNE PLONGÉE SUCCESSIVE (p.54)</t>
  </si>
  <si>
    <t>pmin</t>
  </si>
  <si>
    <t>pmax</t>
  </si>
  <si>
    <t>col equiv</t>
  </si>
  <si>
    <t>line equiv</t>
  </si>
  <si>
    <t>prof.réel</t>
  </si>
  <si>
    <t>25/75</t>
  </si>
  <si>
    <t>30/70</t>
  </si>
  <si>
    <t>35/65</t>
  </si>
  <si>
    <t>40/60</t>
  </si>
  <si>
    <t>45/55</t>
  </si>
  <si>
    <t>50/50</t>
  </si>
  <si>
    <t>TABLEAU N° 7 - PROCÉDURE POUR PLONGÉE AU NITROX : MÉTHODE DE LA PROFONDEUR ÉQUIVALENTE</t>
  </si>
  <si>
    <t>Nitrox</t>
  </si>
  <si>
    <t>n2</t>
  </si>
  <si>
    <t>p</t>
  </si>
  <si>
    <t>danger</t>
  </si>
  <si>
    <t>(mettre 21 pour le calcul à l'air)</t>
  </si>
  <si>
    <t>Test/Debug</t>
  </si>
  <si>
    <t>Plongée 1</t>
  </si>
  <si>
    <t>Plongée 2</t>
  </si>
  <si>
    <t>Aide: Soustraction de temps</t>
  </si>
  <si>
    <t>Plongée successive à l'air ou nitrox</t>
  </si>
  <si>
    <t>Plongée simple à l'air ou nitrox</t>
  </si>
  <si>
    <t>Configurateur de plongée aux tables MT2019</t>
  </si>
  <si>
    <t>Ce configurateur permet de gagner du temps sur les calculs des paramètres de décompression pour les plongée aux tables, dans le cadre des prérogatives des Certificats d'Aptidude Hyperbarique (CAH) Mention B.</t>
  </si>
  <si>
    <t>Ce configurateur se base du les tables du Ministère du Travail révision 2019 (ex MT92)</t>
  </si>
  <si>
    <t>Décharge de responsabilité</t>
  </si>
  <si>
    <t>Auteur : Guillaume Jacquemoud - jacquemoud.fr</t>
  </si>
  <si>
    <t>Version</t>
  </si>
  <si>
    <t>Création</t>
  </si>
  <si>
    <t>Ajout de la gestion du Nitrox dans les plongées simples et successives</t>
  </si>
  <si>
    <t>Fonctionnement</t>
  </si>
  <si>
    <t>Cet outil est composé de 3 onglets: Simple, Successive et Prof. Mult. Qui correspondent au 3 configurateurs actuellement disponibles.
Les 4 autres ongles contiennent les tables de données issues des tables MT2019 du Ministère du Travail.</t>
  </si>
  <si>
    <t>Dans chaque configurateur, seuls les champs avec un fond bleu sont à modifier.</t>
  </si>
  <si>
    <t>Cet outil n'est qu'une aide au calcul. Il est en cours de développement et en constante amélioration. Vous restez entièrement responsable des paramètres de vos plongées. En aucun cas, la responsabilité du développeur ne pourra être engagée.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</si>
</sst>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hh]:mm"/>
    <numFmt numFmtId="165" formatCode="General&quot;m&quot;"/>
    <numFmt numFmtId="166" formatCode="General&quot;'&quot;"/>
    <numFmt numFmtId="167" formatCode="&quot;T3= &quot;General&quot;'&quot;"/>
    <numFmt numFmtId="168" formatCode="General&quot;L/min&quot;"/>
    <numFmt numFmtId="169" formatCode="General&quot; b&quot;"/>
    <numFmt numFmtId="170" formatCode="General&quot;L&quot;"/>
    <numFmt numFmtId="171" formatCode="General&quot;b&quot;"/>
    <numFmt numFmtId="172" formatCode="0&quot; L&quot;"/>
    <numFmt numFmtId="173" formatCode="0&quot; b&quot;"/>
    <numFmt numFmtId="174" formatCode="[mm]:ss"/>
    <numFmt numFmtId="175" formatCode="&quot;(&quot;General&quot;')&quot;"/>
    <numFmt numFmtId="176" formatCode="General&quot; m&quot;"/>
    <numFmt numFmtId="177" formatCode="General&quot;%&quot;"/>
  </numFmts>
  <fonts count="17" x14ac:knownFonts="1">
    <font>
      <sz val="11"/>
      <color theme="1"/>
      <name val="Aptos Narrow"/>
      <family val="2"/>
      <scheme val="minor"/>
    </font>
    <font>
      <b/>
      <sz val="13"/>
      <color theme="3"/>
      <name val="Aptos Narrow"/>
      <family val="2"/>
      <scheme val="minor"/>
    </font>
    <font>
      <b/>
      <sz val="11"/>
      <color theme="1"/>
      <name val="Aptos Narrow"/>
      <family val="2"/>
      <scheme val="minor"/>
    </font>
    <font>
      <i/>
      <sz val="11"/>
      <color theme="1"/>
      <name val="Aptos Narrow"/>
      <family val="2"/>
      <scheme val="minor"/>
    </font>
    <font>
      <b/>
      <i/>
      <sz val="11"/>
      <color theme="3"/>
      <name val="Aptos Narrow"/>
      <family val="2"/>
      <scheme val="minor"/>
    </font>
    <font>
      <b/>
      <sz val="11"/>
      <name val="Aptos Narrow"/>
      <family val="2"/>
      <scheme val="minor"/>
    </font>
    <font>
      <b/>
      <sz val="11"/>
      <color theme="3"/>
      <name val="Aptos Narrow"/>
      <family val="2"/>
      <scheme val="minor"/>
    </font>
    <font>
      <i/>
      <sz val="11"/>
      <color theme="1" tint="0.499984740745262"/>
      <name val="Aptos Narrow"/>
      <family val="2"/>
      <scheme val="minor"/>
    </font>
    <font>
      <sz val="8"/>
      <name val="Aptos Narrow"/>
      <family val="2"/>
      <scheme val="minor"/>
    </font>
    <font>
      <i/>
      <sz val="11"/>
      <color theme="2" tint="-0.499984740745262"/>
      <name val="Aptos Narrow"/>
      <family val="2"/>
      <scheme val="minor"/>
    </font>
    <font>
      <i/>
      <sz val="10"/>
      <color theme="1"/>
      <name val="Aptos Narrow"/>
      <family val="2"/>
      <scheme val="minor"/>
    </font>
    <font>
      <sz val="11"/>
      <color theme="1"/>
      <name val="Aptos Narrow"/>
      <family val="2"/>
      <scheme val="minor"/>
    </font>
    <font>
      <b/>
      <sz val="15"/>
      <color theme="3"/>
      <name val="Aptos Narrow"/>
      <family val="2"/>
      <scheme val="minor"/>
    </font>
    <font>
      <sz val="11"/>
      <color rgb="FFFF0000"/>
      <name val="Aptos Narrow"/>
      <family val="2"/>
      <scheme val="minor"/>
    </font>
    <font>
      <sz val="11"/>
      <color theme="0"/>
      <name val="Aptos Narrow"/>
      <family val="2"/>
      <scheme val="minor"/>
    </font>
    <font>
      <b/>
      <sz val="11"/>
      <color theme="6"/>
      <name val="Aptos Narrow"/>
      <family val="2"/>
      <scheme val="minor"/>
    </font>
    <font>
      <b/>
      <sz val="11"/>
      <color rgb="FFFF0000"/>
      <name val="Aptos Narrow"/>
      <family val="2"/>
      <scheme val="minor"/>
    </font>
  </fonts>
  <fills count="9">
    <fill>
      <patternFill patternType="none"/>
    </fill>
    <fill>
      <patternFill patternType="gray125"/>
    </fill>
    <fill>
      <patternFill patternType="solid">
        <fgColor theme="3" tint="0.89999084444715716"/>
        <bgColor indexed="64"/>
      </patternFill>
    </fill>
    <fill>
      <patternFill patternType="solid">
        <fgColor theme="8" tint="0.79998168889431442"/>
        <bgColor indexed="64"/>
      </patternFill>
    </fill>
    <fill>
      <patternFill patternType="solid">
        <fgColor theme="3" tint="0.749992370372631"/>
        <bgColor indexed="64"/>
      </patternFill>
    </fill>
    <fill>
      <patternFill patternType="solid">
        <fgColor theme="4" tint="0.79998168889431442"/>
        <bgColor indexed="64"/>
      </patternFill>
    </fill>
    <fill>
      <patternFill patternType="solid">
        <fgColor theme="4"/>
      </patternFill>
    </fill>
    <fill>
      <patternFill patternType="solid">
        <fgColor theme="7"/>
      </patternFill>
    </fill>
    <fill>
      <patternFill patternType="solid">
        <fgColor theme="7" tint="0.79998168889431442"/>
        <bgColor indexed="65"/>
      </patternFill>
    </fill>
  </fills>
  <borders count="28">
    <border>
      <left/>
      <right/>
      <top/>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bottom style="medium">
        <color theme="4" tint="0.39997558519241921"/>
      </bottom>
      <diagonal/>
    </border>
    <border>
      <left/>
      <right/>
      <top/>
      <bottom style="thick">
        <color theme="4"/>
      </bottom>
      <diagonal/>
    </border>
    <border>
      <left style="mediumDashed">
        <color theme="1" tint="0.34998626667073579"/>
      </left>
      <right/>
      <top style="mediumDashed">
        <color theme="1" tint="0.34998626667073579"/>
      </top>
      <bottom style="medium">
        <color theme="4" tint="0.39997558519241921"/>
      </bottom>
      <diagonal/>
    </border>
    <border>
      <left/>
      <right/>
      <top style="mediumDashed">
        <color theme="1" tint="0.34998626667073579"/>
      </top>
      <bottom style="medium">
        <color theme="4" tint="0.39997558519241921"/>
      </bottom>
      <diagonal/>
    </border>
    <border>
      <left/>
      <right style="mediumDashed">
        <color theme="1" tint="0.34998626667073579"/>
      </right>
      <top style="mediumDashed">
        <color theme="1" tint="0.34998626667073579"/>
      </top>
      <bottom/>
      <diagonal/>
    </border>
    <border>
      <left style="mediumDashed">
        <color theme="1" tint="0.34998626667073579"/>
      </left>
      <right/>
      <top/>
      <bottom/>
      <diagonal/>
    </border>
    <border>
      <left/>
      <right style="mediumDashed">
        <color theme="1" tint="0.34998626667073579"/>
      </right>
      <top/>
      <bottom/>
      <diagonal/>
    </border>
    <border>
      <left style="mediumDashed">
        <color theme="1" tint="0.34998626667073579"/>
      </left>
      <right style="thin">
        <color indexed="64"/>
      </right>
      <top style="thin">
        <color indexed="64"/>
      </top>
      <bottom style="thin">
        <color indexed="64"/>
      </bottom>
      <diagonal/>
    </border>
    <border>
      <left style="thin">
        <color indexed="64"/>
      </left>
      <right style="mediumDashed">
        <color theme="1" tint="0.34998626667073579"/>
      </right>
      <top style="thin">
        <color indexed="64"/>
      </top>
      <bottom style="thin">
        <color indexed="64"/>
      </bottom>
      <diagonal/>
    </border>
    <border>
      <left style="mediumDashed">
        <color theme="1" tint="0.34998626667073579"/>
      </left>
      <right/>
      <top/>
      <bottom style="mediumDashed">
        <color theme="1" tint="0.34998626667073579"/>
      </bottom>
      <diagonal/>
    </border>
    <border>
      <left/>
      <right/>
      <top/>
      <bottom style="mediumDashed">
        <color theme="1" tint="0.34998626667073579"/>
      </bottom>
      <diagonal/>
    </border>
    <border>
      <left style="thin">
        <color indexed="64"/>
      </left>
      <right style="mediumDashed">
        <color theme="1" tint="0.34998626667073579"/>
      </right>
      <top style="thin">
        <color indexed="64"/>
      </top>
      <bottom style="mediumDashed">
        <color theme="1" tint="0.34998626667073579"/>
      </bottom>
      <diagonal/>
    </border>
    <border>
      <left style="thick">
        <color rgb="FFFF0000"/>
      </left>
      <right style="thick">
        <color rgb="FFFF0000"/>
      </right>
      <top style="thick">
        <color rgb="FFFF0000"/>
      </top>
      <bottom/>
      <diagonal/>
    </border>
    <border>
      <left style="thick">
        <color rgb="FFFF0000"/>
      </left>
      <right style="thick">
        <color rgb="FFFF0000"/>
      </right>
      <top/>
      <bottom style="thick">
        <color rgb="FFFF0000"/>
      </bottom>
      <diagonal/>
    </border>
  </borders>
  <cellStyleXfs count="9">
    <xf numFmtId="0" fontId="0" fillId="0" borderId="0"/>
    <xf numFmtId="0" fontId="1" fillId="0" borderId="1" applyNumberFormat="0" applyFill="0" applyAlignment="0" applyProtection="0"/>
    <xf numFmtId="0" fontId="6" fillId="0" borderId="14" applyNumberFormat="0" applyFill="0" applyAlignment="0" applyProtection="0"/>
    <xf numFmtId="0" fontId="12" fillId="0" borderId="15" applyNumberFormat="0" applyFill="0" applyAlignment="0" applyProtection="0"/>
    <xf numFmtId="0" fontId="6" fillId="0" borderId="0" applyNumberFormat="0" applyFill="0" applyBorder="0" applyAlignment="0" applyProtection="0"/>
    <xf numFmtId="0" fontId="13" fillId="0" borderId="0" applyNumberFormat="0" applyFill="0" applyBorder="0" applyAlignment="0" applyProtection="0"/>
    <xf numFmtId="0" fontId="14" fillId="6" borderId="0" applyNumberFormat="0" applyBorder="0" applyAlignment="0" applyProtection="0"/>
    <xf numFmtId="0" fontId="14" fillId="7" borderId="0" applyNumberFormat="0" applyBorder="0" applyAlignment="0" applyProtection="0"/>
    <xf numFmtId="0" fontId="11" fillId="8" borderId="0" applyNumberFormat="0" applyBorder="0" applyAlignment="0" applyProtection="0"/>
  </cellStyleXfs>
  <cellXfs count="136">
    <xf numFmtId="0" fontId="0" fillId="0" borderId="0" xfId="0"/>
    <xf numFmtId="164" fontId="2" fillId="0" borderId="2" xfId="0" applyNumberFormat="1" applyFont="1" applyBorder="1" applyAlignment="1">
      <alignment horizontal="center"/>
    </xf>
    <xf numFmtId="0" fontId="2" fillId="0" borderId="0" xfId="0" applyFont="1"/>
    <xf numFmtId="166" fontId="2" fillId="0" borderId="0" xfId="0" applyNumberFormat="1" applyFont="1"/>
    <xf numFmtId="164" fontId="3" fillId="0" borderId="0" xfId="0" applyNumberFormat="1" applyFont="1" applyAlignment="1">
      <alignment horizontal="center"/>
    </xf>
    <xf numFmtId="0" fontId="0" fillId="2" borderId="0" xfId="0" applyFill="1"/>
    <xf numFmtId="20" fontId="0" fillId="0" borderId="0" xfId="0" applyNumberFormat="1"/>
    <xf numFmtId="166" fontId="3" fillId="0" borderId="0" xfId="0" applyNumberFormat="1" applyFont="1"/>
    <xf numFmtId="0" fontId="3" fillId="0" borderId="0" xfId="0" applyFont="1"/>
    <xf numFmtId="0" fontId="1" fillId="0" borderId="1" xfId="1"/>
    <xf numFmtId="164" fontId="0" fillId="2" borderId="2" xfId="0" applyNumberFormat="1" applyFill="1" applyBorder="1" applyAlignment="1">
      <alignment horizontal="center"/>
    </xf>
    <xf numFmtId="166" fontId="0" fillId="2" borderId="2" xfId="0" applyNumberFormat="1" applyFill="1" applyBorder="1"/>
    <xf numFmtId="164" fontId="3" fillId="0" borderId="2" xfId="0" applyNumberFormat="1" applyFont="1" applyBorder="1" applyAlignment="1">
      <alignment horizontal="center"/>
    </xf>
    <xf numFmtId="165" fontId="3" fillId="0" borderId="0" xfId="0" applyNumberFormat="1" applyFont="1" applyAlignment="1">
      <alignment horizontal="left"/>
    </xf>
    <xf numFmtId="0" fontId="4" fillId="0" borderId="1" xfId="1" applyFont="1"/>
    <xf numFmtId="0" fontId="2" fillId="0" borderId="0" xfId="0" applyFont="1" applyAlignment="1">
      <alignment horizontal="right"/>
    </xf>
    <xf numFmtId="20" fontId="0" fillId="0" borderId="4" xfId="0" applyNumberFormat="1" applyBorder="1"/>
    <xf numFmtId="166" fontId="3" fillId="0" borderId="5" xfId="0" applyNumberFormat="1" applyFont="1" applyBorder="1" applyAlignment="1">
      <alignment horizontal="center"/>
    </xf>
    <xf numFmtId="164" fontId="3" fillId="0" borderId="6" xfId="0" applyNumberFormat="1" applyFont="1" applyBorder="1" applyAlignment="1">
      <alignment horizontal="center"/>
    </xf>
    <xf numFmtId="0" fontId="3" fillId="0" borderId="7" xfId="0" applyFont="1" applyBorder="1"/>
    <xf numFmtId="0" fontId="3" fillId="0" borderId="9" xfId="0" applyFont="1" applyBorder="1"/>
    <xf numFmtId="0" fontId="2" fillId="0" borderId="11" xfId="0" applyFont="1" applyBorder="1"/>
    <xf numFmtId="0" fontId="2" fillId="0" borderId="12" xfId="0" applyFont="1" applyBorder="1"/>
    <xf numFmtId="0" fontId="0" fillId="0" borderId="0" xfId="0" applyAlignment="1">
      <alignment horizontal="center"/>
    </xf>
    <xf numFmtId="170" fontId="0" fillId="0" borderId="3" xfId="0" applyNumberFormat="1" applyBorder="1"/>
    <xf numFmtId="171" fontId="0" fillId="0" borderId="2" xfId="0" applyNumberFormat="1" applyBorder="1" applyAlignment="1">
      <alignment horizontal="center"/>
    </xf>
    <xf numFmtId="171" fontId="0" fillId="2" borderId="2" xfId="0" applyNumberFormat="1" applyFill="1" applyBorder="1" applyAlignment="1">
      <alignment horizontal="center"/>
    </xf>
    <xf numFmtId="0" fontId="0" fillId="0" borderId="0" xfId="0" applyAlignment="1">
      <alignment horizontal="right"/>
    </xf>
    <xf numFmtId="0" fontId="3" fillId="0" borderId="0" xfId="0" applyFont="1" applyAlignment="1">
      <alignment horizontal="right"/>
    </xf>
    <xf numFmtId="168" fontId="0" fillId="2" borderId="0" xfId="0" applyNumberFormat="1" applyFill="1"/>
    <xf numFmtId="170" fontId="0" fillId="0" borderId="0" xfId="0" applyNumberFormat="1"/>
    <xf numFmtId="0" fontId="0" fillId="0" borderId="2" xfId="0" applyBorder="1"/>
    <xf numFmtId="0" fontId="0" fillId="0" borderId="2" xfId="0" applyBorder="1" applyAlignment="1">
      <alignment horizontal="center"/>
    </xf>
    <xf numFmtId="166" fontId="0" fillId="0" borderId="2" xfId="0" applyNumberFormat="1" applyBorder="1" applyAlignment="1">
      <alignment horizontal="center"/>
    </xf>
    <xf numFmtId="170" fontId="0" fillId="0" borderId="2" xfId="0" applyNumberFormat="1" applyBorder="1"/>
    <xf numFmtId="170" fontId="0" fillId="2" borderId="2" xfId="0" applyNumberFormat="1" applyFill="1" applyBorder="1" applyAlignment="1">
      <alignment horizontal="center"/>
    </xf>
    <xf numFmtId="20" fontId="0" fillId="2" borderId="2" xfId="0" applyNumberFormat="1" applyFill="1" applyBorder="1"/>
    <xf numFmtId="165" fontId="0" fillId="2" borderId="2" xfId="0" applyNumberFormat="1" applyFill="1" applyBorder="1"/>
    <xf numFmtId="0" fontId="2" fillId="0" borderId="2" xfId="0" applyFont="1" applyBorder="1"/>
    <xf numFmtId="167" fontId="2" fillId="0" borderId="2" xfId="0" applyNumberFormat="1" applyFont="1" applyBorder="1" applyAlignment="1">
      <alignment horizontal="center"/>
    </xf>
    <xf numFmtId="0" fontId="0" fillId="2" borderId="2" xfId="0" applyFill="1" applyBorder="1"/>
    <xf numFmtId="166" fontId="0" fillId="0" borderId="2" xfId="0" applyNumberFormat="1" applyBorder="1"/>
    <xf numFmtId="0" fontId="2" fillId="0" borderId="2" xfId="0" applyFont="1" applyBorder="1" applyAlignment="1">
      <alignment horizontal="left"/>
    </xf>
    <xf numFmtId="166" fontId="2" fillId="0" borderId="2" xfId="0" applyNumberFormat="1" applyFont="1" applyBorder="1" applyAlignment="1">
      <alignment horizontal="right"/>
    </xf>
    <xf numFmtId="166" fontId="2" fillId="0" borderId="2" xfId="0" applyNumberFormat="1" applyFont="1" applyBorder="1"/>
    <xf numFmtId="20" fontId="2" fillId="0" borderId="2" xfId="0" applyNumberFormat="1" applyFont="1" applyBorder="1"/>
    <xf numFmtId="0" fontId="0" fillId="0" borderId="13" xfId="0" applyBorder="1"/>
    <xf numFmtId="20" fontId="5" fillId="0" borderId="2" xfId="0" applyNumberFormat="1" applyFont="1" applyBorder="1"/>
    <xf numFmtId="172" fontId="0" fillId="0" borderId="2" xfId="0" applyNumberFormat="1" applyBorder="1"/>
    <xf numFmtId="169" fontId="0" fillId="2" borderId="2" xfId="0" applyNumberFormat="1" applyFill="1" applyBorder="1" applyAlignment="1">
      <alignment horizontal="center"/>
    </xf>
    <xf numFmtId="173" fontId="2" fillId="0" borderId="0" xfId="0" applyNumberFormat="1" applyFont="1" applyAlignment="1">
      <alignment horizontal="left"/>
    </xf>
    <xf numFmtId="0" fontId="3" fillId="0" borderId="8" xfId="0" applyFont="1" applyBorder="1"/>
    <xf numFmtId="166" fontId="3" fillId="0" borderId="0" xfId="0" applyNumberFormat="1" applyFont="1" applyAlignment="1">
      <alignment horizontal="right"/>
    </xf>
    <xf numFmtId="0" fontId="0" fillId="3" borderId="0" xfId="0" applyFill="1" applyAlignment="1">
      <alignment horizontal="center"/>
    </xf>
    <xf numFmtId="0" fontId="7" fillId="0" borderId="0" xfId="0" applyFont="1" applyAlignment="1">
      <alignment horizontal="center"/>
    </xf>
    <xf numFmtId="0" fontId="6" fillId="0" borderId="14" xfId="2"/>
    <xf numFmtId="165" fontId="2" fillId="0" borderId="2" xfId="0" applyNumberFormat="1" applyFont="1" applyBorder="1"/>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2" fillId="0" borderId="0" xfId="0" applyFont="1" applyAlignment="1">
      <alignment horizontal="center"/>
    </xf>
    <xf numFmtId="174" fontId="0" fillId="0" borderId="0" xfId="0" applyNumberFormat="1" applyAlignment="1">
      <alignment horizontal="center" vertical="center"/>
    </xf>
    <xf numFmtId="0" fontId="0" fillId="4" borderId="0" xfId="0" applyFill="1" applyAlignment="1">
      <alignment horizontal="center" vertical="center"/>
    </xf>
    <xf numFmtId="174" fontId="0" fillId="4" borderId="0" xfId="0" applyNumberFormat="1" applyFill="1" applyAlignment="1">
      <alignment horizontal="center" vertical="center"/>
    </xf>
    <xf numFmtId="165" fontId="0" fillId="0" borderId="2" xfId="0" applyNumberFormat="1" applyBorder="1"/>
    <xf numFmtId="166" fontId="3" fillId="0" borderId="2" xfId="0" applyNumberFormat="1" applyFont="1" applyBorder="1"/>
    <xf numFmtId="0" fontId="2" fillId="0" borderId="2" xfId="0" applyFont="1" applyBorder="1" applyAlignment="1">
      <alignment horizont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174" fontId="3" fillId="0" borderId="2" xfId="0" applyNumberFormat="1" applyFont="1" applyBorder="1" applyAlignment="1">
      <alignment horizontal="center" vertical="center"/>
    </xf>
    <xf numFmtId="165" fontId="3" fillId="0" borderId="2" xfId="0" applyNumberFormat="1" applyFont="1" applyBorder="1" applyAlignment="1">
      <alignment horizontal="center"/>
    </xf>
    <xf numFmtId="166" fontId="3" fillId="0" borderId="2" xfId="0" applyNumberFormat="1" applyFont="1" applyBorder="1" applyAlignment="1">
      <alignment horizontal="center"/>
    </xf>
    <xf numFmtId="165" fontId="0" fillId="0" borderId="0" xfId="0" applyNumberFormat="1"/>
    <xf numFmtId="164" fontId="9" fillId="0" borderId="0" xfId="0" applyNumberFormat="1" applyFont="1" applyAlignment="1">
      <alignment horizontal="center"/>
    </xf>
    <xf numFmtId="0" fontId="6" fillId="0" borderId="14" xfId="2" applyAlignment="1">
      <alignment horizontal="right"/>
    </xf>
    <xf numFmtId="0" fontId="3" fillId="0" borderId="2" xfId="0" applyFont="1" applyBorder="1"/>
    <xf numFmtId="20" fontId="3" fillId="0" borderId="2" xfId="0" applyNumberFormat="1" applyFont="1" applyBorder="1"/>
    <xf numFmtId="175" fontId="3" fillId="0" borderId="11" xfId="0" applyNumberFormat="1" applyFont="1" applyBorder="1" applyAlignment="1">
      <alignment horizontal="left"/>
    </xf>
    <xf numFmtId="21" fontId="2" fillId="0" borderId="12" xfId="0" applyNumberFormat="1" applyFont="1" applyBorder="1"/>
    <xf numFmtId="0" fontId="0" fillId="0" borderId="0" xfId="0" applyAlignment="1">
      <alignment horizontal="left"/>
    </xf>
    <xf numFmtId="20" fontId="2" fillId="0" borderId="2" xfId="0" applyNumberFormat="1" applyFont="1" applyBorder="1" applyAlignment="1">
      <alignment horizontal="left"/>
    </xf>
    <xf numFmtId="0" fontId="0" fillId="2" borderId="2" xfId="0" applyFill="1" applyBorder="1" applyAlignment="1">
      <alignment horizontal="center"/>
    </xf>
    <xf numFmtId="166" fontId="3" fillId="0" borderId="0" xfId="0" applyNumberFormat="1" applyFont="1" applyAlignment="1">
      <alignment horizontal="center"/>
    </xf>
    <xf numFmtId="175" fontId="3" fillId="0" borderId="11" xfId="0" applyNumberFormat="1" applyFont="1" applyBorder="1" applyAlignment="1">
      <alignment horizontal="center"/>
    </xf>
    <xf numFmtId="166" fontId="3" fillId="0" borderId="8" xfId="0" applyNumberFormat="1" applyFont="1" applyBorder="1" applyAlignment="1">
      <alignment horizontal="left"/>
    </xf>
    <xf numFmtId="166" fontId="3" fillId="0" borderId="10" xfId="0" applyNumberFormat="1" applyFont="1" applyBorder="1" applyAlignment="1">
      <alignment horizontal="left"/>
    </xf>
    <xf numFmtId="166" fontId="2" fillId="0" borderId="11" xfId="0" applyNumberFormat="1" applyFont="1" applyBorder="1" applyAlignment="1">
      <alignment horizontal="left"/>
    </xf>
    <xf numFmtId="173" fontId="2" fillId="0" borderId="0" xfId="0" applyNumberFormat="1" applyFont="1" applyAlignment="1">
      <alignment horizontal="right"/>
    </xf>
    <xf numFmtId="173" fontId="2" fillId="0" borderId="3" xfId="0" applyNumberFormat="1" applyFont="1" applyBorder="1" applyAlignment="1">
      <alignment horizontal="right"/>
    </xf>
    <xf numFmtId="172" fontId="2" fillId="0" borderId="2" xfId="0" applyNumberFormat="1" applyFont="1" applyBorder="1" applyAlignment="1">
      <alignment horizontal="right"/>
    </xf>
    <xf numFmtId="173" fontId="2" fillId="0" borderId="2" xfId="0" applyNumberFormat="1" applyFont="1" applyBorder="1" applyAlignment="1">
      <alignment horizontal="right"/>
    </xf>
    <xf numFmtId="176" fontId="2" fillId="0" borderId="2" xfId="0" applyNumberFormat="1" applyFont="1" applyBorder="1" applyAlignment="1">
      <alignment horizontal="center" vertical="center"/>
    </xf>
    <xf numFmtId="176" fontId="0" fillId="2" borderId="2" xfId="0" applyNumberFormat="1" applyFill="1" applyBorder="1" applyAlignment="1">
      <alignment horizontal="center" vertical="center"/>
    </xf>
    <xf numFmtId="176" fontId="0" fillId="0" borderId="2" xfId="0" applyNumberFormat="1" applyBorder="1" applyAlignment="1">
      <alignment horizontal="center" vertical="center"/>
    </xf>
    <xf numFmtId="165" fontId="3" fillId="0" borderId="6" xfId="0" applyNumberFormat="1" applyFont="1" applyBorder="1" applyAlignment="1">
      <alignment horizontal="center"/>
    </xf>
    <xf numFmtId="0" fontId="10" fillId="0" borderId="0" xfId="0" applyFont="1"/>
    <xf numFmtId="0" fontId="0" fillId="5" borderId="2" xfId="0" applyFill="1" applyBorder="1" applyAlignment="1">
      <alignment horizontal="right"/>
    </xf>
    <xf numFmtId="0" fontId="0" fillId="5" borderId="2" xfId="0" applyFill="1" applyBorder="1" applyAlignment="1">
      <alignment horizontal="center"/>
    </xf>
    <xf numFmtId="165" fontId="0" fillId="5" borderId="2" xfId="0" applyNumberFormat="1" applyFill="1" applyBorder="1" applyAlignment="1">
      <alignment horizontal="center"/>
    </xf>
    <xf numFmtId="177" fontId="0" fillId="5" borderId="2" xfId="0" applyNumberFormat="1" applyFill="1" applyBorder="1" applyAlignment="1">
      <alignment horizontal="center"/>
    </xf>
    <xf numFmtId="177" fontId="3" fillId="0" borderId="2" xfId="0" applyNumberFormat="1" applyFont="1" applyBorder="1" applyAlignment="1">
      <alignment horizontal="center"/>
    </xf>
    <xf numFmtId="166" fontId="0" fillId="5" borderId="2" xfId="0" applyNumberFormat="1" applyFill="1" applyBorder="1" applyAlignment="1">
      <alignment horizontal="center"/>
    </xf>
    <xf numFmtId="165" fontId="2" fillId="0" borderId="0" xfId="0" applyNumberFormat="1" applyFont="1" applyAlignment="1">
      <alignment horizontal="center"/>
    </xf>
    <xf numFmtId="0" fontId="3" fillId="0" borderId="0" xfId="0" applyFont="1" applyAlignment="1">
      <alignment horizontal="center"/>
    </xf>
    <xf numFmtId="20" fontId="0" fillId="0" borderId="2" xfId="0" applyNumberFormat="1" applyBorder="1"/>
    <xf numFmtId="0" fontId="15" fillId="0" borderId="0" xfId="0" applyFont="1" applyAlignment="1">
      <alignment horizontal="right"/>
    </xf>
    <xf numFmtId="177" fontId="15" fillId="2" borderId="2" xfId="0" applyNumberFormat="1" applyFont="1" applyFill="1" applyBorder="1" applyAlignment="1">
      <alignment horizontal="center"/>
    </xf>
    <xf numFmtId="166" fontId="0" fillId="2" borderId="2" xfId="0" applyNumberFormat="1" applyFill="1" applyBorder="1" applyAlignment="1">
      <alignment horizontal="center"/>
    </xf>
    <xf numFmtId="0" fontId="6" fillId="0" borderId="0" xfId="2" applyBorder="1" applyAlignment="1">
      <alignment horizontal="right"/>
    </xf>
    <xf numFmtId="20" fontId="0" fillId="2" borderId="2" xfId="0" applyNumberFormat="1" applyFill="1" applyBorder="1" applyAlignment="1">
      <alignment horizontal="center"/>
    </xf>
    <xf numFmtId="0" fontId="6" fillId="0" borderId="16" xfId="2" applyBorder="1"/>
    <xf numFmtId="0" fontId="6" fillId="0" borderId="17" xfId="2" applyBorder="1" applyAlignment="1">
      <alignment horizontal="right"/>
    </xf>
    <xf numFmtId="0" fontId="0" fillId="0" borderId="18" xfId="0" applyBorder="1" applyAlignment="1">
      <alignment horizontal="right"/>
    </xf>
    <xf numFmtId="0" fontId="0" fillId="0" borderId="19" xfId="0" applyBorder="1"/>
    <xf numFmtId="0" fontId="0" fillId="0" borderId="20" xfId="0" applyBorder="1"/>
    <xf numFmtId="164" fontId="0" fillId="2" borderId="21" xfId="0" applyNumberFormat="1" applyFill="1" applyBorder="1" applyAlignment="1">
      <alignment horizontal="center"/>
    </xf>
    <xf numFmtId="164" fontId="2" fillId="0" borderId="22" xfId="0" applyNumberFormat="1" applyFont="1" applyBorder="1" applyAlignment="1">
      <alignment horizontal="center"/>
    </xf>
    <xf numFmtId="0" fontId="0" fillId="0" borderId="20" xfId="0" applyBorder="1" applyAlignment="1">
      <alignment horizontal="right"/>
    </xf>
    <xf numFmtId="0" fontId="6" fillId="0" borderId="19" xfId="2" applyBorder="1"/>
    <xf numFmtId="20" fontId="0" fillId="2" borderId="21" xfId="0" applyNumberFormat="1" applyFill="1" applyBorder="1" applyAlignment="1">
      <alignment horizontal="center"/>
    </xf>
    <xf numFmtId="20" fontId="2" fillId="0" borderId="22" xfId="0" applyNumberFormat="1" applyFont="1" applyBorder="1" applyAlignment="1">
      <alignment horizontal="center"/>
    </xf>
    <xf numFmtId="0" fontId="0" fillId="0" borderId="23" xfId="0" applyBorder="1"/>
    <xf numFmtId="0" fontId="0" fillId="0" borderId="24" xfId="0" applyBorder="1"/>
    <xf numFmtId="175" fontId="3" fillId="0" borderId="25" xfId="0" applyNumberFormat="1" applyFont="1" applyBorder="1" applyAlignment="1">
      <alignment horizontal="center"/>
    </xf>
    <xf numFmtId="0" fontId="6" fillId="0" borderId="13" xfId="4" applyBorder="1"/>
    <xf numFmtId="0" fontId="0" fillId="0" borderId="0" xfId="0" applyAlignment="1">
      <alignment wrapText="1"/>
    </xf>
    <xf numFmtId="0" fontId="0" fillId="0" borderId="0" xfId="0" applyAlignment="1">
      <alignment vertical="top" wrapText="1"/>
    </xf>
    <xf numFmtId="0" fontId="12" fillId="0" borderId="15" xfId="3" applyAlignment="1">
      <alignment wrapText="1"/>
    </xf>
    <xf numFmtId="0" fontId="14" fillId="6" borderId="0" xfId="6" applyAlignment="1">
      <alignment wrapText="1"/>
    </xf>
    <xf numFmtId="0" fontId="14" fillId="7" borderId="0" xfId="7" applyAlignment="1">
      <alignment wrapText="1"/>
    </xf>
    <xf numFmtId="0" fontId="14" fillId="7" borderId="0" xfId="7" applyAlignment="1">
      <alignment horizontal="center" vertical="center"/>
    </xf>
    <xf numFmtId="0" fontId="11" fillId="8" borderId="12" xfId="8" applyBorder="1" applyAlignment="1">
      <alignment wrapText="1"/>
    </xf>
    <xf numFmtId="0" fontId="11" fillId="8" borderId="11" xfId="8" applyBorder="1" applyAlignment="1">
      <alignment horizontal="center" vertical="center"/>
    </xf>
    <xf numFmtId="0" fontId="16" fillId="0" borderId="26" xfId="5" applyFont="1" applyBorder="1" applyAlignment="1">
      <alignment wrapText="1"/>
    </xf>
    <xf numFmtId="0" fontId="2" fillId="0" borderId="27" xfId="0" applyFont="1" applyBorder="1" applyAlignment="1">
      <alignment wrapText="1"/>
    </xf>
    <xf numFmtId="0" fontId="2" fillId="0" borderId="0" xfId="0" applyFont="1" applyAlignment="1">
      <alignment horizontal="center"/>
    </xf>
  </cellXfs>
  <cellStyles count="9">
    <cellStyle name="20% - Accent4" xfId="8" builtinId="42"/>
    <cellStyle name="Accent1" xfId="6" builtinId="29"/>
    <cellStyle name="Accent4" xfId="7" builtinId="41"/>
    <cellStyle name="Heading 1" xfId="3" builtinId="16"/>
    <cellStyle name="Heading 2" xfId="1" builtinId="17"/>
    <cellStyle name="Heading 3" xfId="2" builtinId="18"/>
    <cellStyle name="Heading 4" xfId="4" builtinId="19"/>
    <cellStyle name="Normal" xfId="0" builtinId="0"/>
    <cellStyle name="Warning Text" xfId="5" builtinId="11"/>
  </cellStyles>
  <dxfs count="46">
    <dxf>
      <font>
        <color rgb="FFC00000"/>
      </font>
    </dxf>
    <dxf>
      <font>
        <color rgb="FFC00000"/>
      </font>
    </dxf>
    <dxf>
      <font>
        <color theme="9"/>
      </font>
    </dxf>
    <dxf>
      <font>
        <color rgb="FFC00000"/>
      </font>
    </dxf>
    <dxf>
      <font>
        <color rgb="FFC00000"/>
      </font>
    </dxf>
    <dxf>
      <font>
        <color theme="9"/>
      </font>
    </dxf>
    <dxf>
      <font>
        <color rgb="FFC00000"/>
      </font>
    </dxf>
    <dxf>
      <font>
        <color theme="9"/>
      </font>
    </dxf>
    <dxf>
      <font>
        <color rgb="FFC00000"/>
      </font>
    </dxf>
    <dxf>
      <font>
        <color theme="0"/>
      </font>
      <fill>
        <patternFill>
          <bgColor rgb="FFC00000"/>
        </patternFill>
      </fill>
    </dxf>
    <dxf>
      <font>
        <color theme="0"/>
      </font>
      <fill>
        <patternFill>
          <bgColor rgb="FFC00000"/>
        </patternFill>
      </fill>
    </dxf>
    <dxf>
      <font>
        <color theme="9"/>
      </font>
    </dxf>
    <dxf>
      <font>
        <color rgb="FFC00000"/>
      </font>
    </dxf>
    <dxf>
      <font>
        <color theme="0"/>
      </font>
      <fill>
        <patternFill>
          <bgColor rgb="FFC00000"/>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ill>
        <patternFill patternType="solid">
          <fgColor indexed="64"/>
          <bgColor theme="8" tint="0.79998168889431442"/>
        </patternFill>
      </fil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74" formatCode="[mm]:ss"/>
      <alignment horizontal="center" vertical="center" textRotation="0" wrapText="0" indent="0" justifyLastLine="0" shrinkToFit="0" readingOrder="0"/>
    </dxf>
    <dxf>
      <alignment horizontal="center" vertical="center" textRotation="0" wrapText="0" indent="0" justifyLastLine="0" shrinkToFit="0" readingOrder="0"/>
    </dxf>
    <dxf>
      <numFmt numFmtId="174" formatCode="[mm]:ss"/>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174" formatCode="[mm]:ss"/>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vertical="center" textRotation="0" wrapText="0" indent="0" justifyLastLine="0" shrinkToFit="0" readingOrder="0"/>
    </dxf>
    <dxf>
      <alignmen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4476710</xdr:colOff>
      <xdr:row>0</xdr:row>
      <xdr:rowOff>38100</xdr:rowOff>
    </xdr:from>
    <xdr:to>
      <xdr:col>2</xdr:col>
      <xdr:colOff>497662</xdr:colOff>
      <xdr:row>4</xdr:row>
      <xdr:rowOff>503458</xdr:rowOff>
    </xdr:to>
    <xdr:pic>
      <xdr:nvPicPr>
        <xdr:cNvPr id="2" name="Picture 1">
          <a:extLst>
            <a:ext uri="{FF2B5EF4-FFF2-40B4-BE49-F238E27FC236}">
              <a16:creationId xmlns:a16="http://schemas.microsoft.com/office/drawing/2014/main" id="{80248B06-ED0B-D1C9-C83E-62D7CC493B63}"/>
            </a:ext>
          </a:extLst>
        </xdr:cNvPr>
        <xdr:cNvPicPr>
          <a:picLocks noChangeAspect="1"/>
        </xdr:cNvPicPr>
      </xdr:nvPicPr>
      <xdr:blipFill>
        <a:blip xmlns:r="http://schemas.openxmlformats.org/officeDocument/2006/relationships" r:embed="rId1"/>
        <a:stretch>
          <a:fillRect/>
        </a:stretch>
      </xdr:blipFill>
      <xdr:spPr>
        <a:xfrm>
          <a:off x="4476710" y="38100"/>
          <a:ext cx="1274671" cy="1274988"/>
        </a:xfrm>
        <a:prstGeom prst="rect">
          <a:avLst/>
        </a:prstGeom>
      </xdr:spPr>
    </xdr:pic>
    <xdr:clientData/>
  </xdr:twoCellAnchor>
  <xdr:twoCellAnchor editAs="oneCell">
    <xdr:from>
      <xdr:col>0</xdr:col>
      <xdr:colOff>1</xdr:colOff>
      <xdr:row>21</xdr:row>
      <xdr:rowOff>0</xdr:rowOff>
    </xdr:from>
    <xdr:to>
      <xdr:col>0</xdr:col>
      <xdr:colOff>3581401</xdr:colOff>
      <xdr:row>26</xdr:row>
      <xdr:rowOff>21271</xdr:rowOff>
    </xdr:to>
    <xdr:pic>
      <xdr:nvPicPr>
        <xdr:cNvPr id="3" name="Picture 2">
          <a:extLst>
            <a:ext uri="{FF2B5EF4-FFF2-40B4-BE49-F238E27FC236}">
              <a16:creationId xmlns:a16="http://schemas.microsoft.com/office/drawing/2014/main" id="{820497C5-8AF9-BF75-E35A-443E72D16344}"/>
            </a:ext>
          </a:extLst>
        </xdr:cNvPr>
        <xdr:cNvPicPr>
          <a:picLocks noChangeAspect="1"/>
        </xdr:cNvPicPr>
      </xdr:nvPicPr>
      <xdr:blipFill>
        <a:blip xmlns:r="http://schemas.openxmlformats.org/officeDocument/2006/relationships" r:embed="rId2"/>
        <a:stretch>
          <a:fillRect/>
        </a:stretch>
      </xdr:blipFill>
      <xdr:spPr>
        <a:xfrm>
          <a:off x="1" y="6248400"/>
          <a:ext cx="3581400" cy="923425"/>
        </a:xfrm>
        <a:prstGeom prst="rect">
          <a:avLst/>
        </a:prstGeom>
      </xdr:spPr>
    </xdr:pic>
    <xdr:clientData/>
  </xdr:twoCellAnchor>
  <xdr:twoCellAnchor editAs="oneCell">
    <xdr:from>
      <xdr:col>0</xdr:col>
      <xdr:colOff>3831683</xdr:colOff>
      <xdr:row>27</xdr:row>
      <xdr:rowOff>57150</xdr:rowOff>
    </xdr:from>
    <xdr:to>
      <xdr:col>3</xdr:col>
      <xdr:colOff>599583</xdr:colOff>
      <xdr:row>32</xdr:row>
      <xdr:rowOff>133351</xdr:rowOff>
    </xdr:to>
    <xdr:pic>
      <xdr:nvPicPr>
        <xdr:cNvPr id="5" name="Picture 4">
          <a:extLst>
            <a:ext uri="{FF2B5EF4-FFF2-40B4-BE49-F238E27FC236}">
              <a16:creationId xmlns:a16="http://schemas.microsoft.com/office/drawing/2014/main" id="{0987C24D-F7CD-D011-26A3-4166C76CEB6B}"/>
            </a:ext>
          </a:extLst>
        </xdr:cNvPr>
        <xdr:cNvPicPr>
          <a:picLocks noChangeAspect="1"/>
        </xdr:cNvPicPr>
      </xdr:nvPicPr>
      <xdr:blipFill>
        <a:blip xmlns:r="http://schemas.openxmlformats.org/officeDocument/2006/relationships" r:embed="rId3"/>
        <a:stretch>
          <a:fillRect/>
        </a:stretch>
      </xdr:blipFill>
      <xdr:spPr>
        <a:xfrm>
          <a:off x="3831683" y="7391400"/>
          <a:ext cx="2254300" cy="117157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4E7E1A-AFCA-46A1-ACBB-014374639175}" name="TabAir" displayName="TabAir" ref="B4:M211" totalsRowShown="0" headerRowDxfId="45" dataDxfId="44">
  <autoFilter ref="B4:M211" xr:uid="{804E7E1A-AFCA-46A1-ACBB-014374639175}"/>
  <sortState xmlns:xlrd2="http://schemas.microsoft.com/office/spreadsheetml/2017/richdata2" ref="B5:L211">
    <sortCondition ref="B5:B211"/>
    <sortCondition ref="C5:C211"/>
  </sortState>
  <tableColumns count="12">
    <tableColumn id="1" xr3:uid="{EA197F72-2E44-40FA-A72A-01C7F1C38183}" name="Prof." dataDxfId="43"/>
    <tableColumn id="11" xr3:uid="{68612AB1-5E3C-4067-B7C8-A79ECC854462}" name="Tps fond" dataDxfId="42"/>
    <tableColumn id="2" xr3:uid="{FA1407CF-D88B-4394-8DF1-6AA7317B1823}" name="Rem. Palier" dataDxfId="41"/>
    <tableColumn id="3" xr3:uid="{21D475FD-D76A-4554-AC1B-B920282BFE48}" name="18" dataDxfId="40"/>
    <tableColumn id="4" xr3:uid="{3CA25784-1E63-4D22-AFEF-A05E6DBB2E0D}" name="15" dataDxfId="39"/>
    <tableColumn id="5" xr3:uid="{0A14531A-E693-48E9-BABC-CE5D3EC08FFB}" name="12" dataDxfId="38"/>
    <tableColumn id="6" xr3:uid="{55EE3DA3-0FC3-4AF8-B03C-5C41D0AA60AE}" name="9" dataDxfId="37"/>
    <tableColumn id="7" xr3:uid="{517DD019-47C0-4CC7-8CFF-58FF78529D2E}" name="6" dataDxfId="36"/>
    <tableColumn id="8" xr3:uid="{9151E2E9-FBBF-40E1-B1A9-5B1BF0616AFF}" name="3" dataDxfId="35"/>
    <tableColumn id="9" xr3:uid="{3C43109B-A0EE-4695-A538-FCC00DBF89F9}" name="DTR" dataDxfId="34"/>
    <tableColumn id="10" xr3:uid="{ABDD1273-C14D-45A2-B816-CE0CF21015B3}" name="Successive" dataDxfId="33"/>
    <tableColumn id="14" xr3:uid="{939A84E7-C71E-4D36-978D-C0AA32EAE5B3}" name="test" dataDxfId="32">
      <calculatedColumnFormula>(TEXT(SUM(TabAir[[#This Row],[18]:[3]])/(24*60*60),"[mm]:ss"))+TabAir[[#This Row],[Rem. Palier]]</calculatedColumnFormula>
    </tableColumn>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EAEF1F7-3090-45D4-9404-17741B2F7149}" name="TProfEquiv" displayName="TProfEquiv" ref="B4:Q27" totalsRowShown="0" headerRowDxfId="31" dataDxfId="30">
  <autoFilter ref="B4:Q27" xr:uid="{4EAEF1F7-3090-45D4-9404-17741B2F7149}"/>
  <tableColumns count="16">
    <tableColumn id="1" xr3:uid="{77C20A63-B316-4099-9B99-169DE54EE98E}" name="Min" dataDxfId="29"/>
    <tableColumn id="2" xr3:uid="{3EE2D5F3-50B2-4FE3-A457-14A294A1E7C9}" name="9" dataDxfId="28"/>
    <tableColumn id="3" xr3:uid="{EC253E09-1CA5-456A-BF31-EB915DD996C6}" name="12" dataDxfId="27"/>
    <tableColumn id="4" xr3:uid="{6E9DB238-7EEF-4A8D-A109-2F153DBCB2DB}" name="15" dataDxfId="26"/>
    <tableColumn id="5" xr3:uid="{F1FC35C4-ED18-4BF4-ABD7-F3ADAFC03CF9}" name="18" dataDxfId="25"/>
    <tableColumn id="6" xr3:uid="{0B257B59-5686-41C5-AC11-723ACE5A4037}" name="21" dataDxfId="24"/>
    <tableColumn id="7" xr3:uid="{552AD6D7-BD25-49FA-BDAD-423C43C2D40B}" name="24" dataDxfId="23"/>
    <tableColumn id="8" xr3:uid="{B305498F-814B-4D65-9A6E-B9055C6E8E13}" name="27" dataDxfId="22"/>
    <tableColumn id="9" xr3:uid="{EEF29587-6EBE-43A4-A837-7D9D6EAC2834}" name="30" dataDxfId="21"/>
    <tableColumn id="10" xr3:uid="{3D47E7B0-AD23-4F22-A53E-822D7A8502F9}" name="33" dataDxfId="20"/>
    <tableColumn id="11" xr3:uid="{16792397-5603-44C1-92DF-D3492D507429}" name="36" dataDxfId="19"/>
    <tableColumn id="12" xr3:uid="{2F88FCA7-03BC-40A8-AC4A-9C5E2EAA329E}" name="39" dataDxfId="18"/>
    <tableColumn id="13" xr3:uid="{240014DD-1D2A-47FF-A498-C69F5E7DDF17}" name="42" dataDxfId="17"/>
    <tableColumn id="14" xr3:uid="{8EE7F873-2239-4D6D-AF42-1789019162DA}" name="45" dataDxfId="16"/>
    <tableColumn id="15" xr3:uid="{A89E97DD-FB7B-43ED-AF7F-D56341CCA210}" name="48" dataDxfId="15"/>
    <tableColumn id="16" xr3:uid="{152C1DB4-4028-49C5-8E5C-278CE1DBEA36}" name="51" dataDxfId="14"/>
  </tableColumns>
  <tableStyleInfo name="TableStyleMedium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0B847-EB28-48E2-A4C2-409A0C0C5D1A}">
  <dimension ref="A2:B28"/>
  <sheetViews>
    <sheetView showGridLines="0" tabSelected="1" view="pageLayout" topLeftCell="A9" zoomScaleNormal="100" workbookViewId="0">
      <selection activeCell="A19" sqref="A19:A28"/>
    </sheetView>
  </sheetViews>
  <sheetFormatPr defaultRowHeight="14.6" x14ac:dyDescent="0.4"/>
  <cols>
    <col min="1" max="1" width="56.53515625" style="125" customWidth="1"/>
    <col min="2" max="2" width="10.84375" style="59" bestFit="1" customWidth="1"/>
  </cols>
  <sheetData>
    <row r="2" spans="1:2" ht="20.149999999999999" thickBot="1" x14ac:dyDescent="0.6">
      <c r="A2" s="127" t="s">
        <v>110</v>
      </c>
    </row>
    <row r="3" spans="1:2" ht="15" thickTop="1" x14ac:dyDescent="0.4"/>
    <row r="5" spans="1:2" ht="58.3" x14ac:dyDescent="0.4">
      <c r="A5" s="126" t="s">
        <v>111</v>
      </c>
    </row>
    <row r="6" spans="1:2" ht="29.15" x14ac:dyDescent="0.4">
      <c r="A6" s="125" t="s">
        <v>112</v>
      </c>
    </row>
    <row r="7" spans="1:2" ht="15" thickBot="1" x14ac:dyDescent="0.45"/>
    <row r="8" spans="1:2" ht="15" thickTop="1" x14ac:dyDescent="0.4">
      <c r="A8" s="133" t="s">
        <v>113</v>
      </c>
    </row>
    <row r="9" spans="1:2" ht="72.900000000000006" customHeight="1" thickBot="1" x14ac:dyDescent="0.45">
      <c r="A9" s="134" t="s">
        <v>121</v>
      </c>
    </row>
    <row r="10" spans="1:2" ht="15" thickTop="1" x14ac:dyDescent="0.4"/>
    <row r="12" spans="1:2" x14ac:dyDescent="0.4">
      <c r="A12" s="128" t="s">
        <v>114</v>
      </c>
      <c r="B12" s="128"/>
    </row>
    <row r="13" spans="1:2" x14ac:dyDescent="0.4">
      <c r="A13" s="129" t="s">
        <v>115</v>
      </c>
      <c r="B13" s="130">
        <f>MAX(B14:B15)</f>
        <v>20251217.100000001</v>
      </c>
    </row>
    <row r="14" spans="1:2" x14ac:dyDescent="0.4">
      <c r="A14" s="131" t="s">
        <v>116</v>
      </c>
      <c r="B14" s="132">
        <v>20251215.100000001</v>
      </c>
    </row>
    <row r="15" spans="1:2" ht="29.15" x14ac:dyDescent="0.4">
      <c r="A15" s="131" t="s">
        <v>117</v>
      </c>
      <c r="B15" s="132">
        <v>20251217.100000001</v>
      </c>
    </row>
    <row r="19" spans="1:1" ht="20.149999999999999" thickBot="1" x14ac:dyDescent="0.6">
      <c r="A19" s="127" t="s">
        <v>118</v>
      </c>
    </row>
    <row r="20" spans="1:1" ht="15" thickTop="1" x14ac:dyDescent="0.4"/>
    <row r="21" spans="1:1" ht="58.3" x14ac:dyDescent="0.4">
      <c r="A21" s="125" t="s">
        <v>119</v>
      </c>
    </row>
    <row r="28" spans="1:1" ht="29.15" x14ac:dyDescent="0.4">
      <c r="A28" s="125" t="s">
        <v>120</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AFDC6-3CC3-4F7E-86A0-A8DC66E7B954}">
  <dimension ref="B2:S24"/>
  <sheetViews>
    <sheetView showGridLines="0" workbookViewId="0">
      <selection activeCell="E23" sqref="E23"/>
    </sheetView>
  </sheetViews>
  <sheetFormatPr defaultRowHeight="14.6" x14ac:dyDescent="0.4"/>
  <cols>
    <col min="2" max="2" width="12.4609375" customWidth="1"/>
    <col min="4" max="4" width="13.07421875" customWidth="1"/>
    <col min="5" max="5" width="10.4609375" bestFit="1" customWidth="1"/>
    <col min="7" max="7" width="10.3828125" bestFit="1" customWidth="1"/>
    <col min="15" max="15" width="9.921875" bestFit="1" customWidth="1"/>
  </cols>
  <sheetData>
    <row r="2" spans="2:19" ht="17.149999999999999" thickBot="1" x14ac:dyDescent="0.5">
      <c r="B2" s="9" t="s">
        <v>109</v>
      </c>
      <c r="C2" s="9"/>
      <c r="D2" s="9"/>
      <c r="E2" s="9"/>
      <c r="F2" s="9"/>
    </row>
    <row r="3" spans="2:19" ht="15" thickTop="1" x14ac:dyDescent="0.4"/>
    <row r="4" spans="2:19" x14ac:dyDescent="0.4">
      <c r="B4" s="135" t="s">
        <v>0</v>
      </c>
      <c r="C4" s="135"/>
    </row>
    <row r="5" spans="2:19" x14ac:dyDescent="0.4">
      <c r="B5" s="40" t="s">
        <v>1</v>
      </c>
      <c r="C5" s="36">
        <v>0.33333333333333331</v>
      </c>
      <c r="D5" s="105" t="s">
        <v>99</v>
      </c>
      <c r="E5" s="106">
        <v>40</v>
      </c>
      <c r="F5" s="95" t="s">
        <v>103</v>
      </c>
    </row>
    <row r="6" spans="2:19" x14ac:dyDescent="0.4">
      <c r="B6" s="40" t="s">
        <v>2</v>
      </c>
      <c r="C6" s="37">
        <v>21</v>
      </c>
      <c r="D6" s="28" t="s">
        <v>80</v>
      </c>
      <c r="E6" s="94" cm="1">
        <f t="array" ref="E6">_xlfn.IFNA(IF(E5=21,_xlfn.XLOOKUP(C6,TabAir[Prof.],TabAir[Prof.],"-",1),INDEX(Tab.Nitrox!$C$5:$H$39,_xlfn.XMATCH(_xlfn.XLOOKUP(C6,Tab.Nitrox!$B$5:$B$39,Tab.Nitrox!$B$5:$B$39,"-",1),Tab.Nitrox!$B$5:$B$39),_xlfn.XMATCH(_xlfn.XLOOKUP(E5,Tab.Nitrox!$C$4:$H$4,Tab.Nitrox!$C$4:$H$4,"?",-1),Tab.Nitrox!$C$4:H4))),"danger")</f>
        <v>15</v>
      </c>
    </row>
    <row r="7" spans="2:19" x14ac:dyDescent="0.4">
      <c r="B7" s="40" t="s">
        <v>3</v>
      </c>
      <c r="C7" s="11">
        <v>30</v>
      </c>
      <c r="D7" s="28" t="s">
        <v>81</v>
      </c>
      <c r="E7" s="71" cm="1">
        <f t="array" ref="E7">_xlfn.XLOOKUP(C7,_xlfn._xlws.FILTER(TabAir[Tps fond],(TabAir[Prof.]=E6)*(TabAir[Tps fond]&gt;=Simple!C7),"-"),_xlfn._xlws.FILTER(TabAir[Tps fond],(TabAir[Prof.]=E6)*(TabAir[Tps fond]&gt;=Simple!C7),"-"),"?",1)</f>
        <v>80</v>
      </c>
      <c r="I7" s="27"/>
    </row>
    <row r="8" spans="2:19" x14ac:dyDescent="0.4">
      <c r="B8" s="31" t="s">
        <v>18</v>
      </c>
      <c r="C8" s="64" cm="1">
        <f t="array" ref="C8">_xlfn.IFNA(INDEX(H8:M8, MATCH(TRUE, INDEX(H9:M9&lt;&gt;0, 0), 0)),0)*1</f>
        <v>0</v>
      </c>
      <c r="E8" s="67" t="s">
        <v>67</v>
      </c>
      <c r="F8" s="67" t="s">
        <v>77</v>
      </c>
      <c r="G8" s="67" t="s">
        <v>68</v>
      </c>
      <c r="H8" s="67" t="s">
        <v>41</v>
      </c>
      <c r="I8" s="67" t="s">
        <v>40</v>
      </c>
      <c r="J8" s="67" t="s">
        <v>39</v>
      </c>
      <c r="K8" s="67" t="s">
        <v>38</v>
      </c>
      <c r="L8" s="67" t="s">
        <v>70</v>
      </c>
      <c r="M8" s="67" t="s">
        <v>71</v>
      </c>
      <c r="N8" s="67" t="s">
        <v>4</v>
      </c>
      <c r="O8" s="67" t="s">
        <v>69</v>
      </c>
    </row>
    <row r="9" spans="2:19" x14ac:dyDescent="0.4">
      <c r="B9" s="31" t="s">
        <v>4</v>
      </c>
      <c r="C9" s="41">
        <f>ROUNDUP((C6-C8)/12,0)+SUM(H9:M9)</f>
        <v>2</v>
      </c>
      <c r="E9" s="70" cm="1">
        <f t="array" ref="E9:O9">_xlfn._xlws.FILTER(TabAir[[Prof.]:[Successive]],(TabAir[Prof.]=E6)*(TabAir[Tps fond]=E7),"-")</f>
        <v>15</v>
      </c>
      <c r="F9" s="71">
        <v>80</v>
      </c>
      <c r="G9" s="69">
        <v>8.6805555555555551E-4</v>
      </c>
      <c r="H9" s="71">
        <v>0</v>
      </c>
      <c r="I9" s="71">
        <v>0</v>
      </c>
      <c r="J9" s="71">
        <v>0</v>
      </c>
      <c r="K9" s="71">
        <v>0</v>
      </c>
      <c r="L9" s="71">
        <v>0</v>
      </c>
      <c r="M9" s="71">
        <v>0</v>
      </c>
      <c r="N9" s="69">
        <v>8.6805555555555551E-4</v>
      </c>
      <c r="O9" s="68" t="str">
        <v>Possible</v>
      </c>
      <c r="P9" s="27"/>
      <c r="Q9" s="27"/>
      <c r="R9" s="27"/>
      <c r="S9" s="27"/>
    </row>
    <row r="10" spans="2:19" x14ac:dyDescent="0.4">
      <c r="B10" s="38" t="s">
        <v>5</v>
      </c>
      <c r="C10" s="44">
        <f>C7+C9</f>
        <v>32</v>
      </c>
      <c r="D10" s="73" t="str">
        <f>TEXT(C10/(24*60),"hh:mm:ss")</f>
        <v>00:32:00</v>
      </c>
      <c r="J10" s="27"/>
      <c r="K10" s="27"/>
      <c r="L10" s="27"/>
      <c r="M10" s="27"/>
      <c r="N10" s="27"/>
      <c r="O10" s="27"/>
      <c r="P10" s="27"/>
      <c r="Q10" s="27"/>
      <c r="R10" s="27"/>
      <c r="S10" s="27"/>
    </row>
    <row r="11" spans="2:19" x14ac:dyDescent="0.4">
      <c r="B11" s="38" t="s">
        <v>6</v>
      </c>
      <c r="C11" s="45">
        <f>C5+D10</f>
        <v>0.35555555555555551</v>
      </c>
      <c r="J11" s="27"/>
      <c r="K11" s="27"/>
      <c r="L11" s="27"/>
      <c r="M11" s="27"/>
      <c r="N11" s="27"/>
      <c r="O11" s="27"/>
      <c r="P11" s="27"/>
      <c r="Q11" s="27"/>
      <c r="R11" s="27"/>
      <c r="S11" s="27"/>
    </row>
    <row r="12" spans="2:19" x14ac:dyDescent="0.4">
      <c r="B12" s="75" t="s">
        <v>84</v>
      </c>
      <c r="C12" s="76">
        <f>C5+TEXT(C7/(24*60),"hh:mm:ss")</f>
        <v>0.35416666666666663</v>
      </c>
      <c r="G12" s="72"/>
      <c r="P12" s="27"/>
      <c r="Q12" s="27"/>
      <c r="R12" s="27"/>
      <c r="S12" s="27"/>
    </row>
    <row r="13" spans="2:19" ht="15" thickBot="1" x14ac:dyDescent="0.45">
      <c r="J13" s="27"/>
      <c r="K13" s="27"/>
      <c r="L13" s="27"/>
      <c r="M13" s="27"/>
      <c r="N13" s="27"/>
      <c r="O13" s="27"/>
      <c r="P13" s="27"/>
      <c r="Q13" s="27"/>
      <c r="R13" s="27"/>
      <c r="S13" s="27"/>
    </row>
    <row r="14" spans="2:19" ht="15" thickBot="1" x14ac:dyDescent="0.45">
      <c r="I14" s="110" t="s">
        <v>82</v>
      </c>
      <c r="J14" s="111"/>
      <c r="K14" s="112"/>
      <c r="L14" s="27"/>
      <c r="M14" s="27"/>
      <c r="N14" s="27"/>
      <c r="O14" s="27"/>
      <c r="P14" s="27"/>
      <c r="Q14" s="27"/>
      <c r="R14" s="27"/>
      <c r="S14" s="27"/>
    </row>
    <row r="15" spans="2:19" x14ac:dyDescent="0.4">
      <c r="B15" s="5" t="s">
        <v>25</v>
      </c>
      <c r="C15" s="29">
        <v>15</v>
      </c>
      <c r="I15" s="113"/>
      <c r="K15" s="114"/>
      <c r="L15" s="27"/>
      <c r="M15" s="27"/>
      <c r="N15" s="27"/>
      <c r="O15" s="27"/>
      <c r="P15" s="27"/>
      <c r="Q15" s="27"/>
      <c r="R15" s="27"/>
      <c r="S15" s="27"/>
    </row>
    <row r="16" spans="2:19" x14ac:dyDescent="0.4">
      <c r="B16" s="31"/>
      <c r="C16" s="32" t="s">
        <v>26</v>
      </c>
      <c r="D16" s="32" t="s">
        <v>27</v>
      </c>
      <c r="E16" s="32" t="s">
        <v>28</v>
      </c>
      <c r="I16" s="115">
        <v>0.45833333333333331</v>
      </c>
      <c r="J16" s="107">
        <v>112</v>
      </c>
      <c r="K16" s="116">
        <f>J17+I16</f>
        <v>0.53611111111111109</v>
      </c>
      <c r="L16" s="27"/>
      <c r="M16" s="27"/>
      <c r="N16" s="27"/>
      <c r="O16" s="27"/>
      <c r="P16" s="27"/>
      <c r="Q16" s="27"/>
      <c r="R16" s="27"/>
      <c r="S16" s="27"/>
    </row>
    <row r="17" spans="2:19" x14ac:dyDescent="0.4">
      <c r="B17" s="31" t="s">
        <v>30</v>
      </c>
      <c r="C17" s="33">
        <f>C7</f>
        <v>30</v>
      </c>
      <c r="D17" s="25">
        <f>(C6/10)+1</f>
        <v>3.1</v>
      </c>
      <c r="E17" s="48">
        <f t="shared" ref="E17:E18" si="0">C17*D17*$C$15</f>
        <v>1395</v>
      </c>
      <c r="I17" s="113"/>
      <c r="J17" s="12" t="str">
        <f>TEXT(J16/(24*60),"hh:mm")</f>
        <v>01:52</v>
      </c>
      <c r="K17" s="117"/>
      <c r="L17" s="27"/>
      <c r="M17" s="27"/>
      <c r="N17" s="27"/>
      <c r="O17" s="27"/>
      <c r="P17" s="27"/>
      <c r="Q17" s="27"/>
      <c r="R17" s="27"/>
      <c r="S17" s="27"/>
    </row>
    <row r="18" spans="2:19" x14ac:dyDescent="0.4">
      <c r="B18" s="31" t="s">
        <v>4</v>
      </c>
      <c r="C18" s="33">
        <f>C9</f>
        <v>2</v>
      </c>
      <c r="D18" s="25">
        <f>IF(C20=15,3,4)</f>
        <v>3</v>
      </c>
      <c r="E18" s="48">
        <f t="shared" si="0"/>
        <v>90</v>
      </c>
      <c r="I18" s="118" t="s">
        <v>107</v>
      </c>
      <c r="J18" s="108"/>
      <c r="K18" s="114"/>
    </row>
    <row r="19" spans="2:19" x14ac:dyDescent="0.4">
      <c r="D19" s="27" t="s">
        <v>53</v>
      </c>
      <c r="E19" s="48">
        <f>SUM(E17:E18)</f>
        <v>1485</v>
      </c>
      <c r="I19" s="119">
        <v>0.53611111111111109</v>
      </c>
      <c r="J19" s="109">
        <v>0.45833333333333331</v>
      </c>
      <c r="K19" s="120">
        <f>I19-J19</f>
        <v>7.7777777777777779E-2</v>
      </c>
    </row>
    <row r="20" spans="2:19" ht="15" thickBot="1" x14ac:dyDescent="0.45">
      <c r="B20" s="81" t="s">
        <v>31</v>
      </c>
      <c r="C20" s="35">
        <v>15</v>
      </c>
      <c r="D20" s="28" t="s">
        <v>33</v>
      </c>
      <c r="E20" s="48">
        <f>(C21-50)*C20</f>
        <v>2505</v>
      </c>
      <c r="I20" s="121"/>
      <c r="J20" s="122"/>
      <c r="K20" s="123">
        <f>((HOUR(K19)*60)+MINUTE(K19)+(SECOND(K19)/60))</f>
        <v>112</v>
      </c>
    </row>
    <row r="21" spans="2:19" x14ac:dyDescent="0.4">
      <c r="B21" s="81" t="s">
        <v>32</v>
      </c>
      <c r="C21" s="49">
        <v>217</v>
      </c>
      <c r="D21" s="15" t="s">
        <v>34</v>
      </c>
      <c r="E21" s="89">
        <f>E20-E19</f>
        <v>1020</v>
      </c>
      <c r="F21" s="50">
        <f>E21/C20</f>
        <v>68</v>
      </c>
    </row>
    <row r="22" spans="2:19" x14ac:dyDescent="0.4">
      <c r="E22" s="50"/>
      <c r="F22" s="50"/>
    </row>
    <row r="23" spans="2:19" x14ac:dyDescent="0.4">
      <c r="D23" s="38" t="s">
        <v>35</v>
      </c>
      <c r="E23" s="90">
        <f>50+F21</f>
        <v>118</v>
      </c>
      <c r="F23" s="50"/>
    </row>
    <row r="24" spans="2:19" x14ac:dyDescent="0.4">
      <c r="D24" s="8" t="s">
        <v>83</v>
      </c>
    </row>
  </sheetData>
  <mergeCells count="1">
    <mergeCell ref="B4:C4"/>
  </mergeCells>
  <conditionalFormatting sqref="E6">
    <cfRule type="cellIs" dxfId="13" priority="1" operator="equal">
      <formula>"danger"</formula>
    </cfRule>
  </conditionalFormatting>
  <conditionalFormatting sqref="E21:F23">
    <cfRule type="cellIs" dxfId="12" priority="2" operator="lessThanOrEqual">
      <formula>0</formula>
    </cfRule>
    <cfRule type="cellIs" dxfId="11" priority="3" operator="greaterThan">
      <formula>0</formula>
    </cfRule>
  </conditionalFormatting>
  <dataValidations count="1">
    <dataValidation type="list" allowBlank="1" showInputMessage="1" showErrorMessage="1" sqref="C20" xr:uid="{CC0D4065-73E9-4892-8083-6A289C7905D1}">
      <formula1>"12,15"</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D54F4-BDA7-459B-AAD1-7FAA8713B944}">
  <dimension ref="B2:S52"/>
  <sheetViews>
    <sheetView showGridLines="0" topLeftCell="A3" workbookViewId="0">
      <selection activeCell="C6" sqref="C6"/>
    </sheetView>
  </sheetViews>
  <sheetFormatPr defaultRowHeight="14.6" x14ac:dyDescent="0.4"/>
  <cols>
    <col min="2" max="2" width="14.4609375" customWidth="1"/>
    <col min="4" max="4" width="11.61328125" bestFit="1" customWidth="1"/>
    <col min="5" max="5" width="10.4609375" bestFit="1" customWidth="1"/>
    <col min="7" max="7" width="10.3828125" bestFit="1" customWidth="1"/>
    <col min="15" max="15" width="9.921875" bestFit="1" customWidth="1"/>
  </cols>
  <sheetData>
    <row r="2" spans="2:19" ht="17.149999999999999" thickBot="1" x14ac:dyDescent="0.5">
      <c r="B2" s="9" t="s">
        <v>108</v>
      </c>
      <c r="C2" s="9"/>
      <c r="D2" s="9"/>
      <c r="E2" s="9"/>
      <c r="F2" s="9"/>
    </row>
    <row r="3" spans="2:19" ht="15" thickTop="1" x14ac:dyDescent="0.4"/>
    <row r="4" spans="2:19" x14ac:dyDescent="0.4">
      <c r="B4" s="135" t="s">
        <v>105</v>
      </c>
      <c r="C4" s="135"/>
    </row>
    <row r="5" spans="2:19" x14ac:dyDescent="0.4">
      <c r="B5" s="40" t="s">
        <v>1</v>
      </c>
      <c r="C5" s="36">
        <v>0.5</v>
      </c>
      <c r="D5" s="105" t="s">
        <v>99</v>
      </c>
      <c r="E5" s="106">
        <v>21</v>
      </c>
      <c r="F5" s="95" t="s">
        <v>103</v>
      </c>
    </row>
    <row r="6" spans="2:19" x14ac:dyDescent="0.4">
      <c r="B6" s="40" t="s">
        <v>2</v>
      </c>
      <c r="C6" s="37">
        <v>37</v>
      </c>
      <c r="D6" s="28" t="s">
        <v>80</v>
      </c>
      <c r="E6" s="94" cm="1">
        <f t="array" ref="E6">_xlfn.IFNA(IF(E5=21,_xlfn.XLOOKUP(C6,TabAir[Prof.],TabAir[Prof.],"-",1),INDEX(Tab.Nitrox!$C$5:$H$39,_xlfn.XMATCH(_xlfn.XLOOKUP(C6,Tab.Nitrox!$B$5:$B$39,Tab.Nitrox!$B$5:$B$39,"-",1),Tab.Nitrox!$B$5:$B$39),_xlfn.XMATCH(_xlfn.XLOOKUP(E5,Tab.Nitrox!$C$4:$H$4,Tab.Nitrox!$C$4:$H$4,"?",-1),Tab.Nitrox!$C$4:H4))),"danger")</f>
        <v>39</v>
      </c>
    </row>
    <row r="7" spans="2:19" x14ac:dyDescent="0.4">
      <c r="B7" s="40" t="s">
        <v>3</v>
      </c>
      <c r="C7" s="11">
        <v>10</v>
      </c>
      <c r="D7" s="28" t="s">
        <v>81</v>
      </c>
      <c r="E7" s="71" cm="1">
        <f t="array" ref="E7">_xlfn.XLOOKUP(C7,_xlfn._xlws.FILTER(TabAir[Tps fond],(TabAir[Prof.]=E6)*(TabAir[Tps fond]&gt;=Successive!C7),"-"),_xlfn._xlws.FILTER(TabAir[Tps fond],(TabAir[Prof.]=E6)*(TabAir[Tps fond]&gt;=Successive!C7),"-"),"?",1)</f>
        <v>10</v>
      </c>
      <c r="I7" s="27"/>
    </row>
    <row r="8" spans="2:19" x14ac:dyDescent="0.4">
      <c r="B8" s="31" t="s">
        <v>18</v>
      </c>
      <c r="C8" s="64" cm="1">
        <f t="array" ref="C8">_xlfn.IFNA(INDEX(H8:M8, MATCH(TRUE, INDEX(H9:M9&lt;&gt;0, 0), 0)),0)*1</f>
        <v>3</v>
      </c>
      <c r="E8" s="67" t="s">
        <v>67</v>
      </c>
      <c r="F8" s="67" t="s">
        <v>77</v>
      </c>
      <c r="G8" s="67" t="s">
        <v>68</v>
      </c>
      <c r="H8" s="67" t="s">
        <v>41</v>
      </c>
      <c r="I8" s="67" t="s">
        <v>40</v>
      </c>
      <c r="J8" s="67" t="s">
        <v>39</v>
      </c>
      <c r="K8" s="67" t="s">
        <v>38</v>
      </c>
      <c r="L8" s="67" t="s">
        <v>70</v>
      </c>
      <c r="M8" s="67" t="s">
        <v>71</v>
      </c>
      <c r="N8" s="67" t="s">
        <v>4</v>
      </c>
      <c r="O8" s="67" t="s">
        <v>69</v>
      </c>
    </row>
    <row r="9" spans="2:19" x14ac:dyDescent="0.4">
      <c r="B9" s="31" t="s">
        <v>4</v>
      </c>
      <c r="C9" s="41">
        <f>ROUNDUP((C6-C8)/12,0)+SUM(H9:M9)</f>
        <v>6</v>
      </c>
      <c r="E9" s="70" cm="1">
        <f t="array" ref="E9:O9">_xlfn._xlws.FILTER(TabAir[[Prof.]:[Successive]],(TabAir[Prof.]=E6)*(TabAir[Tps fond]=E7),"-")</f>
        <v>39</v>
      </c>
      <c r="F9" s="71">
        <v>10</v>
      </c>
      <c r="G9" s="69">
        <v>2.0833333333333333E-3</v>
      </c>
      <c r="H9" s="71">
        <v>0</v>
      </c>
      <c r="I9" s="71">
        <v>0</v>
      </c>
      <c r="J9" s="71">
        <v>0</v>
      </c>
      <c r="K9" s="71">
        <v>0</v>
      </c>
      <c r="L9" s="71">
        <v>0</v>
      </c>
      <c r="M9" s="71">
        <v>3</v>
      </c>
      <c r="N9" s="69">
        <v>4.1666666666666666E-3</v>
      </c>
      <c r="O9" s="68" t="str">
        <v>Possible</v>
      </c>
      <c r="P9" s="27"/>
      <c r="Q9" s="27"/>
      <c r="R9" s="27"/>
      <c r="S9" s="27"/>
    </row>
    <row r="10" spans="2:19" x14ac:dyDescent="0.4">
      <c r="B10" s="38" t="s">
        <v>5</v>
      </c>
      <c r="C10" s="44">
        <f>C7+C9</f>
        <v>16</v>
      </c>
      <c r="D10" s="73" t="str">
        <f>TEXT(C10/(24*60),"hh:mm:ss")</f>
        <v>00:16:00</v>
      </c>
      <c r="J10" s="27"/>
      <c r="K10" s="27"/>
      <c r="L10" s="27"/>
      <c r="M10" s="27"/>
      <c r="N10" s="27"/>
      <c r="O10" s="27"/>
      <c r="P10" s="27"/>
      <c r="Q10" s="27"/>
      <c r="R10" s="27"/>
      <c r="S10" s="27"/>
    </row>
    <row r="11" spans="2:19" x14ac:dyDescent="0.4">
      <c r="B11" s="38" t="s">
        <v>6</v>
      </c>
      <c r="C11" s="45">
        <f>C5+D10</f>
        <v>0.51111111111111107</v>
      </c>
      <c r="J11" s="27"/>
      <c r="K11" s="27"/>
      <c r="L11" s="27"/>
      <c r="M11" s="27"/>
      <c r="N11" s="27"/>
      <c r="O11" s="27"/>
      <c r="P11" s="27"/>
      <c r="Q11" s="27"/>
      <c r="R11" s="27"/>
      <c r="S11" s="27"/>
    </row>
    <row r="12" spans="2:19" x14ac:dyDescent="0.4">
      <c r="B12" s="75" t="s">
        <v>84</v>
      </c>
      <c r="C12" s="76">
        <f>C5+TEXT(C7/(24*60),"hh:mm:ss")</f>
        <v>0.50694444444444442</v>
      </c>
      <c r="G12" s="72"/>
      <c r="P12" s="27"/>
      <c r="Q12" s="27"/>
      <c r="R12" s="27"/>
      <c r="S12" s="27"/>
    </row>
    <row r="13" spans="2:19" x14ac:dyDescent="0.4">
      <c r="J13" s="27"/>
      <c r="K13" s="27"/>
      <c r="L13" s="27"/>
      <c r="M13" s="27"/>
      <c r="N13" s="27"/>
      <c r="O13" s="27"/>
      <c r="P13" s="27"/>
      <c r="Q13" s="27"/>
      <c r="R13" s="27"/>
      <c r="S13" s="27"/>
    </row>
    <row r="14" spans="2:19" ht="15" thickBot="1" x14ac:dyDescent="0.45">
      <c r="I14" s="55" t="s">
        <v>82</v>
      </c>
      <c r="J14" s="74"/>
      <c r="K14" s="27"/>
      <c r="L14" s="27"/>
      <c r="M14" s="27"/>
      <c r="N14" s="27"/>
      <c r="O14" s="27"/>
      <c r="P14" s="27"/>
      <c r="Q14" s="27"/>
      <c r="R14" s="27"/>
      <c r="S14" s="27"/>
    </row>
    <row r="15" spans="2:19" x14ac:dyDescent="0.4">
      <c r="B15" s="5" t="s">
        <v>25</v>
      </c>
      <c r="C15" s="29">
        <v>15</v>
      </c>
      <c r="L15" s="27"/>
      <c r="M15" s="27"/>
      <c r="N15" s="27"/>
      <c r="O15" s="27"/>
      <c r="P15" s="27"/>
      <c r="Q15" s="27"/>
      <c r="R15" s="27"/>
      <c r="S15" s="27"/>
    </row>
    <row r="16" spans="2:19" x14ac:dyDescent="0.4">
      <c r="B16" s="31"/>
      <c r="C16" s="32" t="s">
        <v>26</v>
      </c>
      <c r="D16" s="32" t="s">
        <v>27</v>
      </c>
      <c r="E16" s="32" t="s">
        <v>28</v>
      </c>
      <c r="I16" s="10">
        <v>0.45833333333333331</v>
      </c>
      <c r="J16" s="11">
        <v>112</v>
      </c>
      <c r="K16" s="1">
        <f>J17+I16</f>
        <v>0.53611111111111109</v>
      </c>
      <c r="L16" s="27"/>
      <c r="M16" s="27"/>
      <c r="N16" s="27"/>
      <c r="O16" s="27"/>
      <c r="P16" s="27"/>
      <c r="Q16" s="27"/>
      <c r="R16" s="27"/>
      <c r="S16" s="27"/>
    </row>
    <row r="17" spans="2:19" x14ac:dyDescent="0.4">
      <c r="B17" s="31" t="s">
        <v>30</v>
      </c>
      <c r="C17" s="33">
        <f>C7</f>
        <v>10</v>
      </c>
      <c r="D17" s="25">
        <f>(C6/10)+1</f>
        <v>4.7</v>
      </c>
      <c r="E17" s="48">
        <f t="shared" ref="E17:E18" si="0">C17*D17*$C$15</f>
        <v>705</v>
      </c>
      <c r="J17" s="12" t="str">
        <f>TEXT(J16/(24*60),"hh:mm")</f>
        <v>01:52</v>
      </c>
      <c r="K17" s="27"/>
      <c r="L17" s="27"/>
      <c r="M17" s="27"/>
      <c r="N17" s="27"/>
      <c r="O17" s="27"/>
      <c r="P17" s="27"/>
      <c r="Q17" s="27"/>
      <c r="R17" s="27"/>
      <c r="S17" s="27"/>
    </row>
    <row r="18" spans="2:19" x14ac:dyDescent="0.4">
      <c r="B18" s="31" t="s">
        <v>4</v>
      </c>
      <c r="C18" s="33">
        <f>C9</f>
        <v>6</v>
      </c>
      <c r="D18" s="25">
        <f>IF(C20=15,3,4)</f>
        <v>3</v>
      </c>
      <c r="E18" s="48">
        <f t="shared" si="0"/>
        <v>270</v>
      </c>
    </row>
    <row r="19" spans="2:19" x14ac:dyDescent="0.4">
      <c r="D19" s="27" t="s">
        <v>53</v>
      </c>
      <c r="E19" s="48">
        <f>SUM(E17:E18)</f>
        <v>975</v>
      </c>
    </row>
    <row r="20" spans="2:19" x14ac:dyDescent="0.4">
      <c r="B20" s="81" t="s">
        <v>31</v>
      </c>
      <c r="C20" s="35">
        <v>15</v>
      </c>
      <c r="D20" s="28" t="s">
        <v>33</v>
      </c>
      <c r="E20" s="48">
        <f>(C21-50)*C20</f>
        <v>2505</v>
      </c>
    </row>
    <row r="21" spans="2:19" x14ac:dyDescent="0.4">
      <c r="B21" s="81" t="s">
        <v>32</v>
      </c>
      <c r="C21" s="49">
        <v>217</v>
      </c>
      <c r="D21" s="15" t="s">
        <v>34</v>
      </c>
      <c r="E21" s="89">
        <f>E20-E19</f>
        <v>1530</v>
      </c>
      <c r="F21" s="50">
        <f>E21/C20</f>
        <v>102</v>
      </c>
    </row>
    <row r="22" spans="2:19" x14ac:dyDescent="0.4">
      <c r="E22" s="50"/>
      <c r="F22" s="50"/>
    </row>
    <row r="23" spans="2:19" x14ac:dyDescent="0.4">
      <c r="D23" s="38" t="s">
        <v>35</v>
      </c>
      <c r="E23" s="90">
        <f>50+F21</f>
        <v>152</v>
      </c>
      <c r="F23" s="50"/>
    </row>
    <row r="24" spans="2:19" x14ac:dyDescent="0.4">
      <c r="D24" s="8" t="s">
        <v>83</v>
      </c>
    </row>
    <row r="26" spans="2:19" x14ac:dyDescent="0.4">
      <c r="B26" s="22" t="s">
        <v>85</v>
      </c>
      <c r="C26" s="78">
        <f>C32-C11</f>
        <v>7.5694444444444509E-2</v>
      </c>
      <c r="D26" s="83">
        <f>((HOUR(C26)*60)+MINUTE(C26)+(SECOND(C26)/60))</f>
        <v>109</v>
      </c>
    </row>
    <row r="28" spans="2:19" hidden="1" x14ac:dyDescent="0.4">
      <c r="B28" t="s">
        <v>89</v>
      </c>
      <c r="C28" s="79">
        <f>MATCH(_xlfn.XLOOKUP(D26,'Tab.Tps.Equiv'!D3:W3,'Tab.Tps.Equiv'!D3:W3,"?",1),'Tab.Tps.Equiv'!D3:W3,0)</f>
        <v>10</v>
      </c>
    </row>
    <row r="29" spans="2:19" hidden="1" x14ac:dyDescent="0.4">
      <c r="B29" t="s">
        <v>90</v>
      </c>
      <c r="C29" s="79" cm="1">
        <f t="array" ref="C29">MATCH(1, INDEX(('Tab.Tps.Equiv'!B5:B18&lt;=C33)*('Tab.Tps.Equiv'!C5:C18&gt;=C33), 0), 0)</f>
        <v>6</v>
      </c>
    </row>
    <row r="31" spans="2:19" x14ac:dyDescent="0.4">
      <c r="B31" s="135" t="s">
        <v>106</v>
      </c>
      <c r="C31" s="135"/>
    </row>
    <row r="32" spans="2:19" x14ac:dyDescent="0.4">
      <c r="B32" s="40" t="s">
        <v>1</v>
      </c>
      <c r="C32" s="36">
        <v>0.58680555555555558</v>
      </c>
      <c r="D32" s="105" t="s">
        <v>99</v>
      </c>
      <c r="E32" s="106">
        <v>21</v>
      </c>
      <c r="F32" s="95" t="s">
        <v>103</v>
      </c>
    </row>
    <row r="33" spans="2:16" x14ac:dyDescent="0.4">
      <c r="B33" s="40" t="s">
        <v>2</v>
      </c>
      <c r="C33" s="37">
        <v>27</v>
      </c>
      <c r="D33" s="28" t="s">
        <v>80</v>
      </c>
      <c r="E33" s="94" cm="1">
        <f t="array" ref="E33">_xlfn.IFNA(IF(E32=21,_xlfn.XLOOKUP(C33,TabAir[Prof.],TabAir[Prof.],"-",1),INDEX(Tab.Nitrox!$C$5:$H$39,_xlfn.XMATCH(_xlfn.XLOOKUP(C33,Tab.Nitrox!$B$5:$B$39,Tab.Nitrox!$B$5:$B$39,"-",1),Tab.Nitrox!$B$5:$B$39),_xlfn.XMATCH(_xlfn.XLOOKUP(E32,Tab.Nitrox!$C$4:$H$4,Tab.Nitrox!$C$4:$H$4,"?",-1),Tab.Nitrox!$C$4:H4))),"danger")</f>
        <v>27</v>
      </c>
    </row>
    <row r="34" spans="2:16" x14ac:dyDescent="0.4">
      <c r="B34" s="40" t="s">
        <v>3</v>
      </c>
      <c r="C34" s="11">
        <v>20</v>
      </c>
      <c r="D34" s="28" t="s">
        <v>81</v>
      </c>
      <c r="E34" s="71" cm="1">
        <f t="array" ref="E34">_xlfn.XLOOKUP(E35,_xlfn._xlws.FILTER(TabAir[Tps fond],(TabAir[Prof.]=E33)*(TabAir[Tps fond]&gt;=C34),"-"),_xlfn._xlws.FILTER(TabAir[Tps fond],(TabAir[Prof.]=E33)*(TabAir[Tps fond]&gt;=C34),"-"),"?",1)</f>
        <v>45</v>
      </c>
      <c r="I34" s="27"/>
    </row>
    <row r="35" spans="2:16" x14ac:dyDescent="0.4">
      <c r="B35" s="75" t="s">
        <v>7</v>
      </c>
      <c r="C35" s="65" cm="1">
        <f t="array" ref="C35">INDEX('Tab.Tps.Equiv'!D5:W18,C29,C28)</f>
        <v>25</v>
      </c>
      <c r="D35" s="28" t="s">
        <v>8</v>
      </c>
      <c r="E35" s="82">
        <f>SUM(C34:C35)</f>
        <v>45</v>
      </c>
    </row>
    <row r="36" spans="2:16" x14ac:dyDescent="0.4">
      <c r="B36" s="31" t="s">
        <v>18</v>
      </c>
      <c r="C36" s="64" cm="1">
        <f t="array" ref="C36">_xlfn.IFNA(INDEX(H36:M36, MATCH(TRUE, INDEX(H37:M37&lt;&gt;0, 0), 0)),0)*1</f>
        <v>6</v>
      </c>
      <c r="E36" s="67" t="s">
        <v>67</v>
      </c>
      <c r="F36" s="67" t="s">
        <v>77</v>
      </c>
      <c r="G36" s="67" t="s">
        <v>68</v>
      </c>
      <c r="H36" s="67" t="s">
        <v>41</v>
      </c>
      <c r="I36" s="67" t="s">
        <v>40</v>
      </c>
      <c r="J36" s="67" t="s">
        <v>39</v>
      </c>
      <c r="K36" s="67" t="s">
        <v>38</v>
      </c>
      <c r="L36" s="67" t="s">
        <v>70</v>
      </c>
      <c r="M36" s="67" t="s">
        <v>71</v>
      </c>
      <c r="N36" s="67" t="s">
        <v>4</v>
      </c>
      <c r="O36" s="67" t="s">
        <v>69</v>
      </c>
      <c r="P36" s="27"/>
    </row>
    <row r="37" spans="2:16" x14ac:dyDescent="0.4">
      <c r="B37" s="31" t="s">
        <v>4</v>
      </c>
      <c r="C37" s="41">
        <f>ROUNDUP((C33-C36)/12,0)+SUM(H37:M37)</f>
        <v>20</v>
      </c>
      <c r="D37" s="73" t="str">
        <f>TEXT(C38/(24*60),"hh:mm:ss")</f>
        <v>00:40:00</v>
      </c>
      <c r="E37" s="70" cm="1">
        <f t="array" ref="E37:O37">_xlfn._xlws.FILTER(TabAir[[Prof.]:[Successive]],(TabAir[Prof.]=E33)*(TabAir[Tps fond]=E34),"-")</f>
        <v>27</v>
      </c>
      <c r="F37" s="71">
        <v>45</v>
      </c>
      <c r="G37" s="69">
        <v>1.2152777777777778E-3</v>
      </c>
      <c r="H37" s="71">
        <v>0</v>
      </c>
      <c r="I37" s="71">
        <v>0</v>
      </c>
      <c r="J37" s="71">
        <v>0</v>
      </c>
      <c r="K37" s="71">
        <v>0</v>
      </c>
      <c r="L37" s="71">
        <v>3</v>
      </c>
      <c r="M37" s="71">
        <v>15</v>
      </c>
      <c r="N37" s="69">
        <v>1.3715277777777778E-2</v>
      </c>
      <c r="O37" s="68" t="str">
        <v>Possible</v>
      </c>
      <c r="P37" s="27"/>
    </row>
    <row r="38" spans="2:16" x14ac:dyDescent="0.4">
      <c r="B38" s="38" t="s">
        <v>5</v>
      </c>
      <c r="C38" s="44">
        <f>C34+C37</f>
        <v>40</v>
      </c>
      <c r="J38" s="27"/>
      <c r="K38" s="27"/>
      <c r="L38" s="27"/>
      <c r="M38" s="27"/>
      <c r="N38" s="27"/>
      <c r="O38" s="27"/>
      <c r="P38" s="27"/>
    </row>
    <row r="39" spans="2:16" x14ac:dyDescent="0.4">
      <c r="B39" s="38" t="s">
        <v>6</v>
      </c>
      <c r="C39" s="45">
        <f>C32+D37</f>
        <v>0.61458333333333337</v>
      </c>
      <c r="G39" s="72"/>
      <c r="P39" s="27"/>
    </row>
    <row r="40" spans="2:16" x14ac:dyDescent="0.4">
      <c r="B40" s="75" t="s">
        <v>84</v>
      </c>
      <c r="C40" s="76">
        <f>C32+TEXT(C34/(24*60),"hh:mm:ss")</f>
        <v>0.60069444444444442</v>
      </c>
      <c r="G40" s="72"/>
      <c r="P40" s="27"/>
    </row>
    <row r="41" spans="2:16" ht="15" thickBot="1" x14ac:dyDescent="0.45">
      <c r="J41" s="27"/>
      <c r="K41" s="27"/>
      <c r="L41" s="27"/>
      <c r="M41" s="27"/>
      <c r="N41" s="27"/>
      <c r="O41" s="27"/>
      <c r="P41" s="27"/>
    </row>
    <row r="42" spans="2:16" ht="15" thickBot="1" x14ac:dyDescent="0.45">
      <c r="I42" s="110" t="s">
        <v>82</v>
      </c>
      <c r="J42" s="111"/>
      <c r="K42" s="112"/>
      <c r="L42" s="27"/>
      <c r="M42" s="27"/>
      <c r="N42" s="27"/>
      <c r="O42" s="27"/>
      <c r="P42" s="27"/>
    </row>
    <row r="43" spans="2:16" x14ac:dyDescent="0.4">
      <c r="B43" s="5" t="s">
        <v>25</v>
      </c>
      <c r="C43" s="29">
        <v>15</v>
      </c>
      <c r="I43" s="113"/>
      <c r="K43" s="114"/>
      <c r="L43" s="27"/>
      <c r="M43" s="27"/>
      <c r="N43" s="27"/>
      <c r="O43" s="27"/>
      <c r="P43" s="27"/>
    </row>
    <row r="44" spans="2:16" x14ac:dyDescent="0.4">
      <c r="B44" s="31"/>
      <c r="C44" s="32" t="s">
        <v>26</v>
      </c>
      <c r="D44" s="32" t="s">
        <v>27</v>
      </c>
      <c r="E44" s="32" t="s">
        <v>28</v>
      </c>
      <c r="I44" s="115">
        <v>0.45833333333333331</v>
      </c>
      <c r="J44" s="107">
        <v>112</v>
      </c>
      <c r="K44" s="116">
        <f>J45+I44</f>
        <v>0.53611111111111109</v>
      </c>
      <c r="L44" s="27"/>
      <c r="M44" s="27"/>
      <c r="N44" s="27"/>
      <c r="O44" s="27"/>
      <c r="P44" s="27"/>
    </row>
    <row r="45" spans="2:16" x14ac:dyDescent="0.4">
      <c r="B45" s="31" t="s">
        <v>30</v>
      </c>
      <c r="C45" s="33">
        <f>C34</f>
        <v>20</v>
      </c>
      <c r="D45" s="25">
        <f>(C33/10)+1</f>
        <v>3.7</v>
      </c>
      <c r="E45" s="48">
        <f t="shared" ref="E45:E46" si="1">C45*D45*$C$15</f>
        <v>1110</v>
      </c>
      <c r="I45" s="113"/>
      <c r="J45" s="12" t="str">
        <f>TEXT(J44/(24*60),"hh:mm")</f>
        <v>01:52</v>
      </c>
      <c r="K45" s="117"/>
      <c r="L45" s="27"/>
      <c r="M45" s="27"/>
      <c r="N45" s="27"/>
      <c r="O45" s="27"/>
      <c r="P45" s="27"/>
    </row>
    <row r="46" spans="2:16" x14ac:dyDescent="0.4">
      <c r="B46" s="31" t="s">
        <v>4</v>
      </c>
      <c r="C46" s="33">
        <f>C37</f>
        <v>20</v>
      </c>
      <c r="D46" s="25">
        <f>IF(C48=15,3,4)</f>
        <v>3</v>
      </c>
      <c r="E46" s="48">
        <f t="shared" si="1"/>
        <v>900</v>
      </c>
      <c r="I46" s="118" t="s">
        <v>107</v>
      </c>
      <c r="J46" s="108"/>
      <c r="K46" s="114"/>
    </row>
    <row r="47" spans="2:16" x14ac:dyDescent="0.4">
      <c r="D47" s="27" t="s">
        <v>53</v>
      </c>
      <c r="E47" s="48">
        <f>SUM(E45:E46)</f>
        <v>2010</v>
      </c>
      <c r="I47" s="119">
        <v>0.53611111111111109</v>
      </c>
      <c r="J47" s="109">
        <v>0.45833333333333331</v>
      </c>
      <c r="K47" s="120">
        <f>I47-J47</f>
        <v>7.7777777777777779E-2</v>
      </c>
    </row>
    <row r="48" spans="2:16" ht="15" thickBot="1" x14ac:dyDescent="0.45">
      <c r="B48" s="81" t="s">
        <v>31</v>
      </c>
      <c r="C48" s="35">
        <v>15</v>
      </c>
      <c r="D48" s="28" t="s">
        <v>33</v>
      </c>
      <c r="E48" s="48">
        <f>(C49-50)*C48</f>
        <v>2505</v>
      </c>
      <c r="I48" s="121"/>
      <c r="J48" s="122"/>
      <c r="K48" s="123">
        <f>((HOUR(K47)*60)+MINUTE(K47)+(SECOND(K47)/60))</f>
        <v>112</v>
      </c>
    </row>
    <row r="49" spans="2:6" x14ac:dyDescent="0.4">
      <c r="B49" s="81" t="s">
        <v>32</v>
      </c>
      <c r="C49" s="49">
        <v>217</v>
      </c>
      <c r="D49" s="15" t="s">
        <v>34</v>
      </c>
      <c r="E49" s="89">
        <f>E48-E47</f>
        <v>495</v>
      </c>
      <c r="F49" s="50">
        <f>E49/C48</f>
        <v>33</v>
      </c>
    </row>
    <row r="50" spans="2:6" x14ac:dyDescent="0.4">
      <c r="E50" s="50"/>
      <c r="F50" s="50"/>
    </row>
    <row r="51" spans="2:6" x14ac:dyDescent="0.4">
      <c r="D51" s="38" t="s">
        <v>35</v>
      </c>
      <c r="E51" s="90">
        <f>50+F49</f>
        <v>83</v>
      </c>
      <c r="F51" s="50"/>
    </row>
    <row r="52" spans="2:6" x14ac:dyDescent="0.4">
      <c r="D52" s="8" t="s">
        <v>83</v>
      </c>
    </row>
  </sheetData>
  <mergeCells count="2">
    <mergeCell ref="B4:C4"/>
    <mergeCell ref="B31:C31"/>
  </mergeCells>
  <conditionalFormatting sqref="E6">
    <cfRule type="cellIs" dxfId="10" priority="4" operator="equal">
      <formula>"danger"</formula>
    </cfRule>
  </conditionalFormatting>
  <conditionalFormatting sqref="E33">
    <cfRule type="cellIs" dxfId="9" priority="1" operator="equal">
      <formula>"danger"</formula>
    </cfRule>
  </conditionalFormatting>
  <conditionalFormatting sqref="E21:F23">
    <cfRule type="cellIs" dxfId="8" priority="5" operator="lessThanOrEqual">
      <formula>0</formula>
    </cfRule>
    <cfRule type="cellIs" dxfId="7" priority="6" operator="greaterThan">
      <formula>0</formula>
    </cfRule>
  </conditionalFormatting>
  <conditionalFormatting sqref="E49:F51">
    <cfRule type="cellIs" dxfId="6" priority="2" operator="lessThanOrEqual">
      <formula>0</formula>
    </cfRule>
    <cfRule type="cellIs" dxfId="5" priority="3" operator="greaterThan">
      <formula>0</formula>
    </cfRule>
  </conditionalFormatting>
  <dataValidations disablePrompts="1" count="1">
    <dataValidation type="list" allowBlank="1" showInputMessage="1" showErrorMessage="1" sqref="C20 C48" xr:uid="{86B204FF-34F6-484C-BECE-014A809E96B5}">
      <formula1>"12,15"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1A4D4-66BF-406D-9F50-4E2B0B8BE51F}">
  <dimension ref="B2:P51"/>
  <sheetViews>
    <sheetView showGridLines="0" topLeftCell="A18" workbookViewId="0">
      <selection activeCell="E38" sqref="E38"/>
    </sheetView>
  </sheetViews>
  <sheetFormatPr defaultRowHeight="14.6" x14ac:dyDescent="0.4"/>
  <cols>
    <col min="2" max="2" width="12.4609375" customWidth="1"/>
    <col min="5" max="5" width="10.4609375" bestFit="1" customWidth="1"/>
    <col min="7" max="7" width="10.3828125" bestFit="1" customWidth="1"/>
    <col min="12" max="12" width="11.3046875" bestFit="1" customWidth="1"/>
    <col min="16" max="16" width="10.3046875" bestFit="1" customWidth="1"/>
  </cols>
  <sheetData>
    <row r="2" spans="2:16" ht="17.149999999999999" thickBot="1" x14ac:dyDescent="0.5">
      <c r="B2" s="9" t="s">
        <v>9</v>
      </c>
      <c r="C2" s="9"/>
      <c r="D2" s="9"/>
      <c r="E2" s="14" t="s">
        <v>22</v>
      </c>
    </row>
    <row r="3" spans="2:16" ht="15" thickTop="1" x14ac:dyDescent="0.4"/>
    <row r="4" spans="2:16" x14ac:dyDescent="0.4">
      <c r="B4" s="124" t="s">
        <v>55</v>
      </c>
      <c r="C4" s="46"/>
      <c r="D4" s="46"/>
      <c r="E4" s="46"/>
      <c r="F4" s="46"/>
      <c r="G4" s="46"/>
      <c r="H4" s="46"/>
      <c r="I4" s="46"/>
      <c r="J4" s="46"/>
      <c r="K4" s="46"/>
      <c r="L4" s="46"/>
      <c r="M4" s="46"/>
      <c r="N4" s="46"/>
    </row>
    <row r="5" spans="2:16" ht="15" thickBot="1" x14ac:dyDescent="0.45"/>
    <row r="6" spans="2:16" ht="15" thickBot="1" x14ac:dyDescent="0.45">
      <c r="N6" s="110" t="s">
        <v>82</v>
      </c>
      <c r="O6" s="111"/>
      <c r="P6" s="112"/>
    </row>
    <row r="7" spans="2:16" x14ac:dyDescent="0.4">
      <c r="B7" s="135" t="s">
        <v>19</v>
      </c>
      <c r="C7" s="135"/>
      <c r="G7" s="135" t="s">
        <v>20</v>
      </c>
      <c r="H7" s="135"/>
      <c r="N7" s="113"/>
      <c r="P7" s="114"/>
    </row>
    <row r="8" spans="2:16" x14ac:dyDescent="0.4">
      <c r="B8" s="40" t="s">
        <v>1</v>
      </c>
      <c r="C8" s="36">
        <v>0.51249999999999996</v>
      </c>
      <c r="E8" s="16" t="s">
        <v>24</v>
      </c>
      <c r="G8" s="31" t="s">
        <v>1</v>
      </c>
      <c r="H8" s="104">
        <f>C11+E10</f>
        <v>0.54166666666666663</v>
      </c>
      <c r="N8" s="115">
        <v>0.45833333333333331</v>
      </c>
      <c r="O8" s="107">
        <v>112</v>
      </c>
      <c r="P8" s="116">
        <f>O9+N8</f>
        <v>0.53611111111111109</v>
      </c>
    </row>
    <row r="9" spans="2:16" x14ac:dyDescent="0.4">
      <c r="B9" s="40" t="s">
        <v>2</v>
      </c>
      <c r="C9" s="37">
        <v>30</v>
      </c>
      <c r="E9" s="17">
        <f>ROUNDUP((C9-H9)/12,0)</f>
        <v>2</v>
      </c>
      <c r="G9" s="40" t="s">
        <v>2</v>
      </c>
      <c r="H9" s="37">
        <v>15</v>
      </c>
      <c r="N9" s="113"/>
      <c r="O9" s="12" t="str">
        <f>TEXT(O8/(24*60),"hh:mm")</f>
        <v>01:52</v>
      </c>
      <c r="P9" s="117"/>
    </row>
    <row r="10" spans="2:16" x14ac:dyDescent="0.4">
      <c r="B10" s="40" t="s">
        <v>3</v>
      </c>
      <c r="C10" s="11">
        <v>40</v>
      </c>
      <c r="D10" s="4" t="str">
        <f>TEXT(C10/(24*60),"hh:mm")</f>
        <v>00:40</v>
      </c>
      <c r="E10" s="18" t="str">
        <f>TEXT(E9/(24*60),"hh:mm")</f>
        <v>00:02</v>
      </c>
      <c r="G10" s="40" t="s">
        <v>3</v>
      </c>
      <c r="H10" s="11">
        <v>50</v>
      </c>
      <c r="I10" s="4" t="str">
        <f>TEXT(H10/(24*60),"hh:mm")</f>
        <v>00:50</v>
      </c>
      <c r="N10" s="118" t="s">
        <v>107</v>
      </c>
      <c r="O10" s="108"/>
      <c r="P10" s="114"/>
    </row>
    <row r="11" spans="2:16" x14ac:dyDescent="0.4">
      <c r="B11" s="38" t="s">
        <v>21</v>
      </c>
      <c r="C11" s="47">
        <f>C8+D10</f>
        <v>0.54027777777777775</v>
      </c>
      <c r="J11" s="7"/>
      <c r="N11" s="119">
        <v>0.53611111111111109</v>
      </c>
      <c r="O11" s="109">
        <v>0.45833333333333331</v>
      </c>
      <c r="P11" s="120">
        <f>N11-O11</f>
        <v>7.7777777777777779E-2</v>
      </c>
    </row>
    <row r="12" spans="2:16" ht="15" thickBot="1" x14ac:dyDescent="0.45">
      <c r="N12" s="121"/>
      <c r="O12" s="122"/>
      <c r="P12" s="123">
        <f>((HOUR(P11)*60)+MINUTE(P11)+(SECOND(P11)/60))</f>
        <v>112</v>
      </c>
    </row>
    <row r="13" spans="2:16" x14ac:dyDescent="0.4">
      <c r="B13" s="2"/>
      <c r="C13" s="3"/>
      <c r="G13" s="2"/>
      <c r="H13" s="3"/>
      <c r="J13" s="5" t="s">
        <v>25</v>
      </c>
      <c r="K13" s="29">
        <v>15</v>
      </c>
    </row>
    <row r="14" spans="2:16" x14ac:dyDescent="0.4">
      <c r="J14" s="31"/>
      <c r="K14" s="32" t="s">
        <v>26</v>
      </c>
      <c r="L14" s="32" t="s">
        <v>27</v>
      </c>
      <c r="M14" s="32" t="s">
        <v>28</v>
      </c>
    </row>
    <row r="15" spans="2:16" x14ac:dyDescent="0.4">
      <c r="B15" s="19" t="s">
        <v>10</v>
      </c>
      <c r="C15" s="51" cm="1">
        <f t="array" ref="C15">INDEX(TProfEquiv[],MATCH(_xlfn.XLOOKUP(C10,TProfEquiv[Min],TProfEquiv[Min],"?",1),TProfEquiv[Min]),MATCH(_xlfn.XLOOKUP(C9,'Tab.Prof.Equiv'!$C$3:$Q$3,'Tab.Prof.Equiv'!$C$3:$Q$3,"?",1),'Tab.Prof.Equiv'!$C$3:$Q$3)+1)</f>
        <v>120</v>
      </c>
      <c r="D15" s="52">
        <f>C10</f>
        <v>40</v>
      </c>
      <c r="E15" s="13">
        <f>C9</f>
        <v>30</v>
      </c>
      <c r="F15" s="19" t="s">
        <v>15</v>
      </c>
      <c r="G15" s="84">
        <f>C10</f>
        <v>40</v>
      </c>
      <c r="J15" s="31" t="s">
        <v>30</v>
      </c>
      <c r="K15" s="33">
        <f>C10</f>
        <v>40</v>
      </c>
      <c r="L15" s="25">
        <f>(C9/10)+1</f>
        <v>4</v>
      </c>
      <c r="M15" s="34">
        <f t="shared" ref="M15" si="0">K15*L15*$K$13</f>
        <v>2400</v>
      </c>
    </row>
    <row r="16" spans="2:16" x14ac:dyDescent="0.4">
      <c r="B16" s="20" t="s">
        <v>11</v>
      </c>
      <c r="C16" s="51" cm="1">
        <f t="array" ref="C16">INDEX(TProfEquiv[],MATCH(_xlfn.XLOOKUP(H10,TProfEquiv[Min],TProfEquiv[Min],"?",1),TProfEquiv[Min]),MATCH(_xlfn.XLOOKUP(H9,'Tab.Prof.Equiv'!$C$3:$Q$3,'Tab.Prof.Equiv'!$C$3:$Q$3,"?",1),'Tab.Prof.Equiv'!$C$3:$Q$3)+1)</f>
        <v>75</v>
      </c>
      <c r="D16" s="52">
        <f>H10</f>
        <v>50</v>
      </c>
      <c r="E16" s="13">
        <f>H9</f>
        <v>15</v>
      </c>
      <c r="F16" s="20" t="s">
        <v>14</v>
      </c>
      <c r="G16" s="85">
        <f>H10</f>
        <v>50</v>
      </c>
      <c r="J16" s="31" t="s">
        <v>29</v>
      </c>
      <c r="K16" s="33">
        <f>H10</f>
        <v>50</v>
      </c>
      <c r="L16" s="25">
        <f>(H9/10)+1</f>
        <v>2.5</v>
      </c>
      <c r="M16" s="34">
        <f>K16*L16*$K$13</f>
        <v>1875</v>
      </c>
    </row>
    <row r="17" spans="2:15" x14ac:dyDescent="0.4">
      <c r="B17" s="22" t="s">
        <v>12</v>
      </c>
      <c r="C17" s="21">
        <f>SUM(C15:C16)</f>
        <v>195</v>
      </c>
      <c r="F17" s="22" t="s">
        <v>13</v>
      </c>
      <c r="G17" s="86">
        <f>SUM(G15:G16)</f>
        <v>90</v>
      </c>
      <c r="J17" s="31" t="s">
        <v>4</v>
      </c>
      <c r="K17" s="33">
        <f>C24</f>
        <v>56</v>
      </c>
      <c r="L17" s="25">
        <f>IF(K19=15,3,4)</f>
        <v>3</v>
      </c>
      <c r="M17" s="34">
        <f>K17*L17*$K$13</f>
        <v>2520</v>
      </c>
    </row>
    <row r="18" spans="2:15" x14ac:dyDescent="0.4">
      <c r="M18" s="30">
        <f>SUM(M15:M17)</f>
        <v>6795</v>
      </c>
    </row>
    <row r="19" spans="2:15" x14ac:dyDescent="0.4">
      <c r="B19" s="38" t="s">
        <v>23</v>
      </c>
      <c r="C19" s="56" cm="1">
        <f t="array" ref="C19">INDEX(TProfEquiv[#Headers],0,MATCH(_xlfn.XLOOKUP($C$17,_xlfn.XLOOKUP($G$17,TProfEquiv[Min],TProfEquiv[],"?",1),_xlfn.XLOOKUP($G$17,TProfEquiv[Min],TProfEquiv[],"?",1),"?",1),_xlfn.XLOOKUP($G$17,TProfEquiv[Min],TProfEquiv[],"?",1)))*1</f>
        <v>24</v>
      </c>
      <c r="D19" s="39">
        <f>G17</f>
        <v>90</v>
      </c>
      <c r="E19" s="2"/>
      <c r="J19" s="81" t="s">
        <v>31</v>
      </c>
      <c r="K19" s="35">
        <v>15</v>
      </c>
      <c r="L19" s="28" t="s">
        <v>33</v>
      </c>
      <c r="M19" s="24">
        <f>(K20-50)*K19</f>
        <v>2700</v>
      </c>
    </row>
    <row r="20" spans="2:15" x14ac:dyDescent="0.4">
      <c r="J20" s="81" t="s">
        <v>32</v>
      </c>
      <c r="K20" s="26">
        <v>230</v>
      </c>
      <c r="L20" s="15" t="s">
        <v>34</v>
      </c>
      <c r="M20" s="88">
        <f>M19-M18</f>
        <v>-4095</v>
      </c>
      <c r="N20" s="50">
        <f>M20/K19</f>
        <v>-273</v>
      </c>
    </row>
    <row r="21" spans="2:15" x14ac:dyDescent="0.4">
      <c r="B21" s="31" t="s">
        <v>18</v>
      </c>
      <c r="C21" s="64" cm="1">
        <f t="array" ref="C21">_xlfn.IFNA(INDEX(H25:M25, MATCH(TRUE, INDEX(H26:M26&lt;&gt;0, 0), 0)),0)*1</f>
        <v>6</v>
      </c>
    </row>
    <row r="22" spans="2:15" x14ac:dyDescent="0.4">
      <c r="B22" s="31" t="s">
        <v>16</v>
      </c>
      <c r="C22" s="41">
        <f>ROUNDUP((H9-C21)/12,0)</f>
        <v>1</v>
      </c>
      <c r="L22" s="2" t="s">
        <v>35</v>
      </c>
      <c r="M22" s="87">
        <f>50+N20</f>
        <v>-223</v>
      </c>
    </row>
    <row r="23" spans="2:15" x14ac:dyDescent="0.4">
      <c r="B23" s="31" t="s">
        <v>17</v>
      </c>
      <c r="C23" s="41">
        <f>SUM(H26:M26)</f>
        <v>55</v>
      </c>
    </row>
    <row r="24" spans="2:15" x14ac:dyDescent="0.4">
      <c r="B24" s="42" t="s">
        <v>4</v>
      </c>
      <c r="C24" s="43">
        <f>SUM(C22:C23)</f>
        <v>56</v>
      </c>
    </row>
    <row r="25" spans="2:15" x14ac:dyDescent="0.4">
      <c r="B25" s="38" t="s">
        <v>5</v>
      </c>
      <c r="C25" s="44">
        <f>C24+C10+H10</f>
        <v>146</v>
      </c>
      <c r="D25" s="4" t="str">
        <f>TEXT(C25/(24*60),"hh:mm")</f>
        <v>02:26</v>
      </c>
      <c r="E25" s="67" t="s">
        <v>67</v>
      </c>
      <c r="F25" s="67" t="s">
        <v>77</v>
      </c>
      <c r="G25" s="67" t="s">
        <v>68</v>
      </c>
      <c r="H25" s="67" t="s">
        <v>41</v>
      </c>
      <c r="I25" s="67" t="s">
        <v>40</v>
      </c>
      <c r="J25" s="67" t="s">
        <v>39</v>
      </c>
      <c r="K25" s="67" t="s">
        <v>38</v>
      </c>
      <c r="L25" s="67" t="s">
        <v>70</v>
      </c>
      <c r="M25" s="67" t="s">
        <v>71</v>
      </c>
      <c r="N25" s="67" t="s">
        <v>4</v>
      </c>
      <c r="O25" s="67" t="s">
        <v>69</v>
      </c>
    </row>
    <row r="26" spans="2:15" x14ac:dyDescent="0.4">
      <c r="B26" s="38" t="s">
        <v>6</v>
      </c>
      <c r="C26" s="45">
        <f>C8+D25</f>
        <v>0.61388888888888882</v>
      </c>
      <c r="E26" s="70" cm="1">
        <f t="array" ref="E26:O26">_xlfn._xlws.FILTER(TabAir[[Prof.]:[Successive]],(TabAir[Prof.]=C19)*(TabAir[Tps fond]=D19),"-")</f>
        <v>24</v>
      </c>
      <c r="F26" s="71">
        <v>90</v>
      </c>
      <c r="G26" s="69">
        <v>1.0416666666666667E-3</v>
      </c>
      <c r="H26" s="71">
        <v>0</v>
      </c>
      <c r="I26" s="71">
        <v>0</v>
      </c>
      <c r="J26" s="71">
        <v>0</v>
      </c>
      <c r="K26" s="71">
        <v>0</v>
      </c>
      <c r="L26" s="71">
        <v>15</v>
      </c>
      <c r="M26" s="71">
        <v>40</v>
      </c>
      <c r="N26" s="69">
        <v>3.923611111111111E-2</v>
      </c>
      <c r="O26" s="68" t="str">
        <v>Possible</v>
      </c>
    </row>
    <row r="29" spans="2:15" x14ac:dyDescent="0.4">
      <c r="B29" s="124" t="s">
        <v>54</v>
      </c>
      <c r="C29" s="46"/>
      <c r="D29" s="46"/>
      <c r="E29" s="46"/>
      <c r="F29" s="46"/>
      <c r="G29" s="46"/>
      <c r="H29" s="46"/>
      <c r="I29" s="46"/>
      <c r="J29" s="46"/>
      <c r="K29" s="46"/>
      <c r="L29" s="46"/>
      <c r="M29" s="46"/>
      <c r="N29" s="46"/>
    </row>
    <row r="32" spans="2:15" x14ac:dyDescent="0.4">
      <c r="B32" s="135" t="s">
        <v>19</v>
      </c>
      <c r="C32" s="135"/>
      <c r="G32" s="135" t="s">
        <v>20</v>
      </c>
      <c r="H32" s="135"/>
    </row>
    <row r="33" spans="2:14" x14ac:dyDescent="0.4">
      <c r="B33" s="40" t="s">
        <v>1</v>
      </c>
      <c r="C33" s="36">
        <v>0.33333333333333331</v>
      </c>
      <c r="E33" s="16" t="s">
        <v>24</v>
      </c>
      <c r="G33" s="40" t="s">
        <v>1</v>
      </c>
      <c r="H33" s="36">
        <f>C36+E35</f>
        <v>0.36805555555555552</v>
      </c>
    </row>
    <row r="34" spans="2:14" x14ac:dyDescent="0.4">
      <c r="B34" s="40" t="s">
        <v>2</v>
      </c>
      <c r="C34" s="37">
        <v>15</v>
      </c>
      <c r="E34" s="17">
        <f>ROUNDUP((C34-H34)/12,0)</f>
        <v>0</v>
      </c>
      <c r="G34" s="40" t="s">
        <v>2</v>
      </c>
      <c r="H34" s="37">
        <v>15</v>
      </c>
    </row>
    <row r="35" spans="2:14" x14ac:dyDescent="0.4">
      <c r="B35" s="40" t="s">
        <v>3</v>
      </c>
      <c r="C35" s="11">
        <v>50</v>
      </c>
      <c r="D35" s="4" t="str">
        <f>TEXT(C35/(24*60),"hh:mm")</f>
        <v>00:50</v>
      </c>
      <c r="E35" s="18" t="str">
        <f>TEXT(E34/(24*60),"hh:mm")</f>
        <v>00:00</v>
      </c>
      <c r="G35" s="40" t="s">
        <v>3</v>
      </c>
      <c r="H35" s="11">
        <v>15</v>
      </c>
      <c r="I35" s="4" t="str">
        <f>TEXT(H35/(24*60),"hh:mm")</f>
        <v>00:15</v>
      </c>
    </row>
    <row r="36" spans="2:14" x14ac:dyDescent="0.4">
      <c r="B36" s="38" t="s">
        <v>21</v>
      </c>
      <c r="C36" s="47">
        <f>C33+D35</f>
        <v>0.36805555555555552</v>
      </c>
      <c r="J36" s="7"/>
    </row>
    <row r="38" spans="2:14" x14ac:dyDescent="0.4">
      <c r="B38" s="2"/>
      <c r="C38" s="3"/>
      <c r="G38" s="2"/>
      <c r="H38" s="3"/>
      <c r="J38" s="5" t="s">
        <v>25</v>
      </c>
      <c r="K38" s="29">
        <v>15</v>
      </c>
    </row>
    <row r="39" spans="2:14" x14ac:dyDescent="0.4">
      <c r="J39" s="31"/>
      <c r="K39" s="32">
        <v>15</v>
      </c>
      <c r="L39" s="32" t="s">
        <v>27</v>
      </c>
      <c r="M39" s="32" t="s">
        <v>28</v>
      </c>
    </row>
    <row r="40" spans="2:14" x14ac:dyDescent="0.4">
      <c r="B40" s="19" t="s">
        <v>10</v>
      </c>
      <c r="C40" s="51" cm="1">
        <f t="array" ref="C40">INDEX(TProfEquiv[],MATCH(_xlfn.XLOOKUP(C35,TProfEquiv[Min],TProfEquiv[Min],"?",1),TProfEquiv[Min]),MATCH(_xlfn.XLOOKUP(C34,'Tab.Prof.Equiv'!$C$3:$Q$3,'Tab.Prof.Equiv'!$C$3:$Q$3,"?",1),'Tab.Prof.Equiv'!$C$3:$Q$3)+1)</f>
        <v>75</v>
      </c>
      <c r="D40" s="52">
        <f>C35</f>
        <v>50</v>
      </c>
      <c r="E40" s="13">
        <f>C34</f>
        <v>15</v>
      </c>
      <c r="F40" s="19" t="s">
        <v>15</v>
      </c>
      <c r="G40" s="84">
        <f>C35</f>
        <v>50</v>
      </c>
      <c r="J40" s="31" t="s">
        <v>30</v>
      </c>
      <c r="K40" s="33">
        <f>C35</f>
        <v>50</v>
      </c>
      <c r="L40" s="25">
        <f>(C34/10)+1</f>
        <v>2.5</v>
      </c>
      <c r="M40" s="34">
        <f t="shared" ref="M40:M42" si="1">K40*L40*$K$38</f>
        <v>1875</v>
      </c>
    </row>
    <row r="41" spans="2:14" x14ac:dyDescent="0.4">
      <c r="B41" s="20" t="s">
        <v>11</v>
      </c>
      <c r="C41" s="51" cm="1">
        <f t="array" ref="C41">INDEX(TProfEquiv[],MATCH(_xlfn.XLOOKUP(H35,TProfEquiv[Min],TProfEquiv[Min],"?",1),TProfEquiv[Min]),MATCH(_xlfn.XLOOKUP(H34,'Tab.Prof.Equiv'!$C$3:$Q$3,'Tab.Prof.Equiv'!$C$3:$Q$3,"?",1),'Tab.Prof.Equiv'!$C$3:$Q$3)+1)</f>
        <v>23</v>
      </c>
      <c r="D41" s="52">
        <f>H35</f>
        <v>15</v>
      </c>
      <c r="E41" s="13">
        <f>H34</f>
        <v>15</v>
      </c>
      <c r="F41" s="20" t="s">
        <v>14</v>
      </c>
      <c r="G41" s="85">
        <f>H35</f>
        <v>15</v>
      </c>
      <c r="J41" s="31" t="s">
        <v>29</v>
      </c>
      <c r="K41" s="33">
        <f>H35</f>
        <v>15</v>
      </c>
      <c r="L41" s="25">
        <f>(H34/10)+1</f>
        <v>2.5</v>
      </c>
      <c r="M41" s="34">
        <f t="shared" si="1"/>
        <v>562.5</v>
      </c>
    </row>
    <row r="42" spans="2:14" x14ac:dyDescent="0.4">
      <c r="B42" s="22" t="s">
        <v>12</v>
      </c>
      <c r="C42" s="21">
        <f>SUM(C40:C41)</f>
        <v>98</v>
      </c>
      <c r="F42" s="22" t="s">
        <v>13</v>
      </c>
      <c r="G42" s="86">
        <f>SUM(G40:G41)</f>
        <v>65</v>
      </c>
      <c r="J42" s="31" t="s">
        <v>4</v>
      </c>
      <c r="K42" s="33">
        <f>C49</f>
        <v>2</v>
      </c>
      <c r="L42" s="25">
        <f>IF(K43=15,3,4)</f>
        <v>4</v>
      </c>
      <c r="M42" s="34">
        <f t="shared" si="1"/>
        <v>120</v>
      </c>
    </row>
    <row r="43" spans="2:14" x14ac:dyDescent="0.4">
      <c r="M43" s="30">
        <f>SUM(M40:M42)</f>
        <v>2557.5</v>
      </c>
    </row>
    <row r="44" spans="2:14" x14ac:dyDescent="0.4">
      <c r="B44" s="38" t="s">
        <v>23</v>
      </c>
      <c r="C44" s="56" cm="1">
        <f t="array" ref="C44">INDEX(TProfEquiv[#Headers],0,MATCH(_xlfn.XLOOKUP($C$17,_xlfn.XLOOKUP($G$17,TProfEquiv[Min],TProfEquiv[],"?",1),_xlfn.XLOOKUP($G$17,TProfEquiv[Min],TProfEquiv[],"?",1),"?",1),_xlfn.XLOOKUP($G$17,TProfEquiv[Min],TProfEquiv[],"?",1)))*1</f>
        <v>24</v>
      </c>
      <c r="D44" s="39">
        <f>G42</f>
        <v>65</v>
      </c>
      <c r="E44" s="2"/>
      <c r="J44" s="81" t="s">
        <v>31</v>
      </c>
      <c r="K44" s="35">
        <v>12</v>
      </c>
      <c r="L44" s="28" t="s">
        <v>33</v>
      </c>
      <c r="M44" s="24">
        <f>(K45-50)*K44</f>
        <v>2160</v>
      </c>
    </row>
    <row r="45" spans="2:14" x14ac:dyDescent="0.4">
      <c r="J45" s="81" t="s">
        <v>32</v>
      </c>
      <c r="K45" s="26">
        <v>230</v>
      </c>
      <c r="L45" s="15" t="s">
        <v>34</v>
      </c>
      <c r="M45" s="88">
        <f>M44-M43</f>
        <v>-397.5</v>
      </c>
      <c r="N45" s="50">
        <f>M45/K44</f>
        <v>-33.125</v>
      </c>
    </row>
    <row r="46" spans="2:14" x14ac:dyDescent="0.4">
      <c r="B46" s="31" t="s">
        <v>18</v>
      </c>
      <c r="C46" s="64" cm="1">
        <f t="array" ref="C46">_xlfn.IFNA(INDEX(H50:M50, MATCH(TRUE, INDEX(H51:M51&lt;&gt;0, 0), 0)),0)*1</f>
        <v>0</v>
      </c>
    </row>
    <row r="47" spans="2:14" x14ac:dyDescent="0.4">
      <c r="B47" s="31" t="s">
        <v>16</v>
      </c>
      <c r="C47" s="41">
        <f>ROUNDUP((H34-C46)/12,0)</f>
        <v>2</v>
      </c>
      <c r="L47" s="2" t="s">
        <v>35</v>
      </c>
      <c r="M47" s="87">
        <f>50+N45</f>
        <v>16.875</v>
      </c>
    </row>
    <row r="48" spans="2:14" x14ac:dyDescent="0.4">
      <c r="B48" s="31" t="s">
        <v>17</v>
      </c>
      <c r="C48" s="41">
        <f>SUM(H51:M51)</f>
        <v>0</v>
      </c>
    </row>
    <row r="49" spans="2:15" x14ac:dyDescent="0.4">
      <c r="B49" s="42" t="s">
        <v>4</v>
      </c>
      <c r="C49" s="43">
        <f>SUM(C47:C48)</f>
        <v>2</v>
      </c>
    </row>
    <row r="50" spans="2:15" x14ac:dyDescent="0.4">
      <c r="B50" s="38" t="s">
        <v>5</v>
      </c>
      <c r="C50" s="44">
        <f>C49+C35+H35</f>
        <v>67</v>
      </c>
      <c r="D50" s="4" t="str">
        <f>TEXT(C50/(24*60),"hh:mm")</f>
        <v>01:07</v>
      </c>
      <c r="E50" s="67" t="s">
        <v>67</v>
      </c>
      <c r="F50" s="67" t="s">
        <v>77</v>
      </c>
      <c r="G50" s="67" t="s">
        <v>68</v>
      </c>
      <c r="H50" s="67" t="s">
        <v>41</v>
      </c>
      <c r="I50" s="67" t="s">
        <v>40</v>
      </c>
      <c r="J50" s="67" t="s">
        <v>39</v>
      </c>
      <c r="K50" s="67" t="s">
        <v>38</v>
      </c>
      <c r="L50" s="67" t="s">
        <v>70</v>
      </c>
      <c r="M50" s="67" t="s">
        <v>71</v>
      </c>
      <c r="N50" s="67" t="s">
        <v>4</v>
      </c>
      <c r="O50" s="67" t="s">
        <v>69</v>
      </c>
    </row>
    <row r="51" spans="2:15" x14ac:dyDescent="0.4">
      <c r="B51" s="38" t="s">
        <v>6</v>
      </c>
      <c r="C51" s="45">
        <f>H33+D50</f>
        <v>0.4145833333333333</v>
      </c>
      <c r="E51" s="70" t="str" cm="1">
        <f t="array" ref="E51">_xlfn._xlws.FILTER(TabAir[[Prof.]:[Successive]],(TabAir[Prof.]=C44)*(TabAir[Tps fond]=D44),"-")</f>
        <v>-</v>
      </c>
      <c r="F51" s="71"/>
      <c r="G51" s="69"/>
      <c r="H51" s="71"/>
      <c r="I51" s="71"/>
      <c r="J51" s="71"/>
      <c r="K51" s="71"/>
      <c r="L51" s="71"/>
      <c r="M51" s="71"/>
      <c r="N51" s="69"/>
      <c r="O51" s="68"/>
    </row>
  </sheetData>
  <mergeCells count="4">
    <mergeCell ref="B7:C7"/>
    <mergeCell ref="G7:H7"/>
    <mergeCell ref="B32:C32"/>
    <mergeCell ref="G32:H32"/>
  </mergeCells>
  <conditionalFormatting sqref="M22">
    <cfRule type="cellIs" dxfId="4" priority="1" operator="lessThanOrEqual">
      <formula>0</formula>
    </cfRule>
  </conditionalFormatting>
  <conditionalFormatting sqref="M47">
    <cfRule type="cellIs" dxfId="3" priority="6" operator="lessThanOrEqual">
      <formula>0</formula>
    </cfRule>
  </conditionalFormatting>
  <conditionalFormatting sqref="M20:N20 M22 M45:N45 M47">
    <cfRule type="cellIs" dxfId="2" priority="3" operator="greaterThan">
      <formula>0</formula>
    </cfRule>
  </conditionalFormatting>
  <conditionalFormatting sqref="M20:N20">
    <cfRule type="cellIs" dxfId="1" priority="2" operator="lessThanOrEqual">
      <formula>0</formula>
    </cfRule>
  </conditionalFormatting>
  <conditionalFormatting sqref="M45:N45">
    <cfRule type="cellIs" dxfId="0" priority="7" operator="lessThanOrEqual">
      <formula>0</formula>
    </cfRule>
  </conditionalFormatting>
  <dataValidations count="1">
    <dataValidation type="list" allowBlank="1" showInputMessage="1" showErrorMessage="1" sqref="K19 K44" xr:uid="{67BCAE42-292C-4C79-8005-E23EA91CD8EF}">
      <formula1>"12,15"</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38E17-67C3-41E0-9ACC-F5FD22AC4A36}">
  <sheetPr>
    <tabColor rgb="FF00B0F0"/>
  </sheetPr>
  <dimension ref="B1:M211"/>
  <sheetViews>
    <sheetView showGridLines="0" zoomScale="98" zoomScaleNormal="98" workbookViewId="0">
      <selection activeCell="P30" sqref="P30"/>
    </sheetView>
  </sheetViews>
  <sheetFormatPr defaultRowHeight="14.6" x14ac:dyDescent="0.4"/>
  <cols>
    <col min="1" max="1" width="6.4609375" customWidth="1"/>
    <col min="3" max="3" width="11.84375" customWidth="1"/>
    <col min="11" max="11" width="10.15234375" customWidth="1"/>
    <col min="12" max="12" width="8.921875" customWidth="1"/>
  </cols>
  <sheetData>
    <row r="1" spans="2:13" ht="15" thickBot="1" x14ac:dyDescent="0.45">
      <c r="B1" s="55" t="s">
        <v>66</v>
      </c>
      <c r="C1" s="55"/>
      <c r="D1" s="55"/>
      <c r="E1" s="55"/>
    </row>
    <row r="2" spans="2:13" x14ac:dyDescent="0.4">
      <c r="B2" s="54">
        <v>1</v>
      </c>
      <c r="C2" s="54">
        <v>2</v>
      </c>
      <c r="D2" s="54">
        <v>3</v>
      </c>
      <c r="E2" s="54">
        <v>4</v>
      </c>
      <c r="F2" s="54">
        <v>5</v>
      </c>
      <c r="G2" s="54">
        <v>6</v>
      </c>
      <c r="H2" s="54">
        <v>7</v>
      </c>
      <c r="I2" s="54">
        <v>8</v>
      </c>
      <c r="J2" s="54">
        <v>9</v>
      </c>
      <c r="K2" s="54">
        <v>10</v>
      </c>
      <c r="L2" s="54">
        <v>11</v>
      </c>
    </row>
    <row r="3" spans="2:13" x14ac:dyDescent="0.4">
      <c r="B3" s="23" t="s">
        <v>63</v>
      </c>
      <c r="C3" t="s">
        <v>78</v>
      </c>
      <c r="D3" s="23" t="s">
        <v>74</v>
      </c>
      <c r="E3" s="23">
        <v>18</v>
      </c>
      <c r="F3" s="23">
        <v>15</v>
      </c>
      <c r="G3" s="23">
        <v>12</v>
      </c>
      <c r="H3" s="23">
        <v>9</v>
      </c>
      <c r="I3" s="23">
        <v>6</v>
      </c>
      <c r="J3" s="23">
        <v>3</v>
      </c>
      <c r="K3" s="23" t="s">
        <v>75</v>
      </c>
      <c r="L3" s="23" t="s">
        <v>76</v>
      </c>
    </row>
    <row r="4" spans="2:13" ht="29.15" x14ac:dyDescent="0.4">
      <c r="B4" s="57" t="s">
        <v>67</v>
      </c>
      <c r="C4" s="58" t="s">
        <v>77</v>
      </c>
      <c r="D4" s="58" t="s">
        <v>68</v>
      </c>
      <c r="E4" s="58" t="s">
        <v>41</v>
      </c>
      <c r="F4" s="58" t="s">
        <v>40</v>
      </c>
      <c r="G4" s="58" t="s">
        <v>39</v>
      </c>
      <c r="H4" s="58" t="s">
        <v>38</v>
      </c>
      <c r="I4" s="58" t="s">
        <v>70</v>
      </c>
      <c r="J4" s="58" t="s">
        <v>71</v>
      </c>
      <c r="K4" s="58" t="s">
        <v>4</v>
      </c>
      <c r="L4" s="58" t="s">
        <v>69</v>
      </c>
      <c r="M4" s="57" t="s">
        <v>79</v>
      </c>
    </row>
    <row r="5" spans="2:13" x14ac:dyDescent="0.4">
      <c r="B5" s="59">
        <v>12</v>
      </c>
      <c r="C5" s="59">
        <v>165</v>
      </c>
      <c r="D5" s="61">
        <v>6.9444444444444447E-4</v>
      </c>
      <c r="E5" s="59"/>
      <c r="F5" s="59"/>
      <c r="G5" s="59"/>
      <c r="H5" s="59"/>
      <c r="I5" s="59"/>
      <c r="J5" s="59"/>
      <c r="K5" s="61">
        <v>6.9444444444444447E-4</v>
      </c>
      <c r="L5" s="59" t="s">
        <v>72</v>
      </c>
      <c r="M5" s="61">
        <f>(TEXT(SUM(TabAir[[#This Row],[18]:[3]])/(24*60*60),"[mm]:ss"))+TabAir[[#This Row],[Rem. Palier]]</f>
        <v>6.9444444444444447E-4</v>
      </c>
    </row>
    <row r="6" spans="2:13" x14ac:dyDescent="0.4">
      <c r="B6" s="59">
        <v>12</v>
      </c>
      <c r="C6" s="59">
        <v>170</v>
      </c>
      <c r="D6" s="61">
        <v>5.2083333333333333E-4</v>
      </c>
      <c r="E6" s="59"/>
      <c r="F6" s="59"/>
      <c r="G6" s="59"/>
      <c r="H6" s="59"/>
      <c r="I6" s="59"/>
      <c r="J6" s="59">
        <v>3</v>
      </c>
      <c r="K6" s="61">
        <v>2.6041666666666665E-3</v>
      </c>
      <c r="L6" s="59" t="s">
        <v>72</v>
      </c>
      <c r="M6" s="61">
        <f>(TEXT(SUM(TabAir[[#This Row],[18]:[3]])/(24*60*60),"[mm]:ss"))+TabAir[[#This Row],[Rem. Palier]]</f>
        <v>2.6041666666666665E-3</v>
      </c>
    </row>
    <row r="7" spans="2:13" x14ac:dyDescent="0.4">
      <c r="B7" s="59">
        <v>12</v>
      </c>
      <c r="C7" s="59">
        <v>180</v>
      </c>
      <c r="D7" s="61">
        <v>5.2083333333333333E-4</v>
      </c>
      <c r="E7" s="59"/>
      <c r="F7" s="59"/>
      <c r="G7" s="59"/>
      <c r="H7" s="59"/>
      <c r="I7" s="59"/>
      <c r="J7" s="59">
        <v>5</v>
      </c>
      <c r="K7" s="61">
        <v>3.9930555555555552E-3</v>
      </c>
      <c r="L7" s="59" t="s">
        <v>72</v>
      </c>
      <c r="M7" s="61">
        <f>(TEXT(SUM(TabAir[[#This Row],[18]:[3]])/(24*60*60),"[mm]:ss"))+TabAir[[#This Row],[Rem. Palier]]</f>
        <v>3.9930555555555552E-3</v>
      </c>
    </row>
    <row r="8" spans="2:13" x14ac:dyDescent="0.4">
      <c r="B8" s="59">
        <v>12</v>
      </c>
      <c r="C8" s="59">
        <v>210</v>
      </c>
      <c r="D8" s="61">
        <v>5.2083333333333333E-4</v>
      </c>
      <c r="E8" s="59"/>
      <c r="F8" s="59"/>
      <c r="G8" s="59"/>
      <c r="H8" s="59"/>
      <c r="I8" s="59"/>
      <c r="J8" s="59">
        <v>10</v>
      </c>
      <c r="K8" s="61">
        <v>7.4652777777777781E-3</v>
      </c>
      <c r="L8" s="59" t="s">
        <v>73</v>
      </c>
      <c r="M8" s="61">
        <f>(TEXT(SUM(TabAir[[#This Row],[18]:[3]])/(24*60*60),"[mm]:ss"))+TabAir[[#This Row],[Rem. Palier]]</f>
        <v>7.4652777777777773E-3</v>
      </c>
    </row>
    <row r="9" spans="2:13" x14ac:dyDescent="0.4">
      <c r="B9" s="59">
        <v>12</v>
      </c>
      <c r="C9" s="59">
        <v>240</v>
      </c>
      <c r="D9" s="61">
        <v>5.2083333333333333E-4</v>
      </c>
      <c r="E9" s="59"/>
      <c r="F9" s="59"/>
      <c r="G9" s="59"/>
      <c r="H9" s="59"/>
      <c r="I9" s="59"/>
      <c r="J9" s="59">
        <v>15</v>
      </c>
      <c r="K9" s="61">
        <v>1.0937499999999999E-2</v>
      </c>
      <c r="L9" s="59" t="s">
        <v>73</v>
      </c>
      <c r="M9" s="61">
        <f>(TEXT(SUM(TabAir[[#This Row],[18]:[3]])/(24*60*60),"[mm]:ss"))+TabAir[[#This Row],[Rem. Palier]]</f>
        <v>1.0937499999999999E-2</v>
      </c>
    </row>
    <row r="10" spans="2:13" x14ac:dyDescent="0.4">
      <c r="B10" s="59">
        <v>12</v>
      </c>
      <c r="C10" s="59">
        <v>270</v>
      </c>
      <c r="D10" s="61">
        <v>5.2083333333333333E-4</v>
      </c>
      <c r="E10" s="59"/>
      <c r="F10" s="59"/>
      <c r="G10" s="59"/>
      <c r="H10" s="59"/>
      <c r="I10" s="59"/>
      <c r="J10" s="59">
        <v>25</v>
      </c>
      <c r="K10" s="61">
        <v>1.7881944444444443E-2</v>
      </c>
      <c r="L10" s="59" t="s">
        <v>73</v>
      </c>
      <c r="M10" s="61">
        <f>(TEXT(SUM(TabAir[[#This Row],[18]:[3]])/(24*60*60),"[mm]:ss"))+TabAir[[#This Row],[Rem. Palier]]</f>
        <v>1.7881944444444447E-2</v>
      </c>
    </row>
    <row r="11" spans="2:13" x14ac:dyDescent="0.4">
      <c r="B11" s="59">
        <v>12</v>
      </c>
      <c r="C11" s="59">
        <v>300</v>
      </c>
      <c r="D11" s="61">
        <v>5.2083333333333333E-4</v>
      </c>
      <c r="E11" s="59"/>
      <c r="F11" s="59"/>
      <c r="G11" s="59"/>
      <c r="H11" s="59"/>
      <c r="I11" s="59"/>
      <c r="J11" s="59">
        <v>30</v>
      </c>
      <c r="K11" s="61">
        <v>2.1354166666666667E-2</v>
      </c>
      <c r="L11" s="59" t="s">
        <v>73</v>
      </c>
      <c r="M11" s="61">
        <f>(TEXT(SUM(TabAir[[#This Row],[18]:[3]])/(24*60*60),"[mm]:ss"))+TabAir[[#This Row],[Rem. Palier]]</f>
        <v>2.1354166666666667E-2</v>
      </c>
    </row>
    <row r="12" spans="2:13" x14ac:dyDescent="0.4">
      <c r="B12" s="59">
        <v>12</v>
      </c>
      <c r="C12" s="59">
        <v>330</v>
      </c>
      <c r="D12" s="61">
        <v>5.2083333333333333E-4</v>
      </c>
      <c r="E12" s="59"/>
      <c r="F12" s="59"/>
      <c r="G12" s="59"/>
      <c r="H12" s="59"/>
      <c r="I12" s="59"/>
      <c r="J12" s="59">
        <v>35</v>
      </c>
      <c r="K12" s="61">
        <v>2.4826388888888887E-2</v>
      </c>
      <c r="L12" s="59" t="s">
        <v>73</v>
      </c>
      <c r="M12" s="61">
        <f>(TEXT(SUM(TabAir[[#This Row],[18]:[3]])/(24*60*60),"[mm]:ss"))+TabAir[[#This Row],[Rem. Palier]]</f>
        <v>2.4826388888888891E-2</v>
      </c>
    </row>
    <row r="13" spans="2:13" x14ac:dyDescent="0.4">
      <c r="B13" s="59">
        <v>12</v>
      </c>
      <c r="C13" s="59">
        <v>360</v>
      </c>
      <c r="D13" s="61">
        <v>5.2083333333333333E-4</v>
      </c>
      <c r="E13" s="59"/>
      <c r="F13" s="59"/>
      <c r="G13" s="59"/>
      <c r="H13" s="59"/>
      <c r="I13" s="59"/>
      <c r="J13" s="59">
        <v>40</v>
      </c>
      <c r="K13" s="61">
        <v>2.8298611111111111E-2</v>
      </c>
      <c r="L13" s="59" t="s">
        <v>73</v>
      </c>
      <c r="M13" s="61">
        <f>(TEXT(SUM(TabAir[[#This Row],[18]:[3]])/(24*60*60),"[mm]:ss"))+TabAir[[#This Row],[Rem. Palier]]</f>
        <v>2.8298611111111111E-2</v>
      </c>
    </row>
    <row r="14" spans="2:13" x14ac:dyDescent="0.4">
      <c r="B14" s="59">
        <v>15</v>
      </c>
      <c r="C14" s="59">
        <v>80</v>
      </c>
      <c r="D14" s="61">
        <v>8.6805555555555551E-4</v>
      </c>
      <c r="E14" s="59"/>
      <c r="F14" s="59"/>
      <c r="G14" s="59"/>
      <c r="H14" s="59"/>
      <c r="I14" s="59"/>
      <c r="J14" s="59"/>
      <c r="K14" s="61">
        <v>8.6805555555555551E-4</v>
      </c>
      <c r="L14" s="59" t="s">
        <v>72</v>
      </c>
      <c r="M14" s="61">
        <f>(TEXT(SUM(TabAir[[#This Row],[18]:[3]])/(24*60*60),"[mm]:ss"))+TabAir[[#This Row],[Rem. Palier]]</f>
        <v>8.6805555555555551E-4</v>
      </c>
    </row>
    <row r="15" spans="2:13" x14ac:dyDescent="0.4">
      <c r="B15" s="59">
        <v>15</v>
      </c>
      <c r="C15" s="59">
        <v>90</v>
      </c>
      <c r="D15" s="61">
        <v>6.9444444444444447E-4</v>
      </c>
      <c r="E15" s="59"/>
      <c r="F15" s="59"/>
      <c r="G15" s="59"/>
      <c r="H15" s="59"/>
      <c r="I15" s="59"/>
      <c r="J15" s="59">
        <v>3</v>
      </c>
      <c r="K15" s="61">
        <v>2.7777777777777779E-3</v>
      </c>
      <c r="L15" s="59" t="s">
        <v>72</v>
      </c>
      <c r="M15" s="61">
        <f>(TEXT(SUM(TabAir[[#This Row],[18]:[3]])/(24*60*60),"[mm]:ss"))+TabAir[[#This Row],[Rem. Palier]]</f>
        <v>2.7777777777777779E-3</v>
      </c>
    </row>
    <row r="16" spans="2:13" x14ac:dyDescent="0.4">
      <c r="B16" s="59">
        <v>15</v>
      </c>
      <c r="C16" s="59">
        <v>100</v>
      </c>
      <c r="D16" s="61">
        <v>6.9444444444444447E-4</v>
      </c>
      <c r="E16" s="59"/>
      <c r="F16" s="59"/>
      <c r="G16" s="59"/>
      <c r="H16" s="59"/>
      <c r="I16" s="59"/>
      <c r="J16" s="59">
        <v>5</v>
      </c>
      <c r="K16" s="61">
        <v>4.1666666666666666E-3</v>
      </c>
      <c r="L16" s="59" t="s">
        <v>72</v>
      </c>
      <c r="M16" s="61">
        <f>(TEXT(SUM(TabAir[[#This Row],[18]:[3]])/(24*60*60),"[mm]:ss"))+TabAir[[#This Row],[Rem. Palier]]</f>
        <v>4.1666666666666666E-3</v>
      </c>
    </row>
    <row r="17" spans="2:13" x14ac:dyDescent="0.4">
      <c r="B17" s="59">
        <v>15</v>
      </c>
      <c r="C17" s="59">
        <v>110</v>
      </c>
      <c r="D17" s="61">
        <v>6.9444444444444447E-4</v>
      </c>
      <c r="E17" s="59"/>
      <c r="F17" s="59"/>
      <c r="G17" s="59"/>
      <c r="H17" s="59"/>
      <c r="I17" s="59"/>
      <c r="J17" s="59">
        <v>7</v>
      </c>
      <c r="K17" s="61">
        <v>5.5555555555555558E-3</v>
      </c>
      <c r="L17" s="59" t="s">
        <v>72</v>
      </c>
      <c r="M17" s="61">
        <f>(TEXT(SUM(TabAir[[#This Row],[18]:[3]])/(24*60*60),"[mm]:ss"))+TabAir[[#This Row],[Rem. Palier]]</f>
        <v>5.5555555555555558E-3</v>
      </c>
    </row>
    <row r="18" spans="2:13" x14ac:dyDescent="0.4">
      <c r="B18" s="59">
        <v>15</v>
      </c>
      <c r="C18" s="59">
        <v>120</v>
      </c>
      <c r="D18" s="61">
        <v>6.9444444444444447E-4</v>
      </c>
      <c r="E18" s="59"/>
      <c r="F18" s="59"/>
      <c r="G18" s="59"/>
      <c r="H18" s="59"/>
      <c r="I18" s="59"/>
      <c r="J18" s="59">
        <v>12</v>
      </c>
      <c r="K18" s="61">
        <v>9.0277777777777769E-3</v>
      </c>
      <c r="L18" s="59" t="s">
        <v>72</v>
      </c>
      <c r="M18" s="61">
        <f>(TEXT(SUM(TabAir[[#This Row],[18]:[3]])/(24*60*60),"[mm]:ss"))+TabAir[[#This Row],[Rem. Palier]]</f>
        <v>9.0277777777777769E-3</v>
      </c>
    </row>
    <row r="19" spans="2:13" x14ac:dyDescent="0.4">
      <c r="B19" s="59">
        <v>15</v>
      </c>
      <c r="C19" s="59">
        <v>130</v>
      </c>
      <c r="D19" s="61">
        <v>6.9444444444444447E-4</v>
      </c>
      <c r="E19" s="59"/>
      <c r="F19" s="59"/>
      <c r="G19" s="59"/>
      <c r="H19" s="59"/>
      <c r="I19" s="59"/>
      <c r="J19" s="59">
        <v>15</v>
      </c>
      <c r="K19" s="61">
        <v>1.1111111111111112E-2</v>
      </c>
      <c r="L19" s="59" t="s">
        <v>72</v>
      </c>
      <c r="M19" s="61">
        <f>(TEXT(SUM(TabAir[[#This Row],[18]:[3]])/(24*60*60),"[mm]:ss"))+TabAir[[#This Row],[Rem. Palier]]</f>
        <v>1.111111111111111E-2</v>
      </c>
    </row>
    <row r="20" spans="2:13" x14ac:dyDescent="0.4">
      <c r="B20" s="59">
        <v>15</v>
      </c>
      <c r="C20" s="59">
        <v>140</v>
      </c>
      <c r="D20" s="61">
        <v>6.9444444444444447E-4</v>
      </c>
      <c r="E20" s="59"/>
      <c r="F20" s="59"/>
      <c r="G20" s="59"/>
      <c r="H20" s="59"/>
      <c r="I20" s="59"/>
      <c r="J20" s="59">
        <v>20</v>
      </c>
      <c r="K20" s="61">
        <v>1.4583333333333334E-2</v>
      </c>
      <c r="L20" s="59" t="s">
        <v>72</v>
      </c>
      <c r="M20" s="61">
        <f>(TEXT(SUM(TabAir[[#This Row],[18]:[3]])/(24*60*60),"[mm]:ss"))+TabAir[[#This Row],[Rem. Palier]]</f>
        <v>1.4583333333333332E-2</v>
      </c>
    </row>
    <row r="21" spans="2:13" x14ac:dyDescent="0.4">
      <c r="B21" s="59">
        <v>15</v>
      </c>
      <c r="C21" s="59">
        <v>150</v>
      </c>
      <c r="D21" s="61">
        <v>6.9444444444444447E-4</v>
      </c>
      <c r="E21" s="59"/>
      <c r="F21" s="59"/>
      <c r="G21" s="59"/>
      <c r="H21" s="59"/>
      <c r="I21" s="59"/>
      <c r="J21" s="59">
        <v>25</v>
      </c>
      <c r="K21" s="61">
        <v>1.8055555555555554E-2</v>
      </c>
      <c r="L21" s="59" t="s">
        <v>72</v>
      </c>
      <c r="M21" s="61">
        <f>(TEXT(SUM(TabAir[[#This Row],[18]:[3]])/(24*60*60),"[mm]:ss"))+TabAir[[#This Row],[Rem. Palier]]</f>
        <v>1.8055555555555557E-2</v>
      </c>
    </row>
    <row r="22" spans="2:13" x14ac:dyDescent="0.4">
      <c r="B22" s="59">
        <v>15</v>
      </c>
      <c r="C22" s="59">
        <v>160</v>
      </c>
      <c r="D22" s="61">
        <v>6.9444444444444447E-4</v>
      </c>
      <c r="E22" s="59"/>
      <c r="F22" s="59"/>
      <c r="G22" s="59"/>
      <c r="H22" s="59"/>
      <c r="I22" s="59"/>
      <c r="J22" s="59">
        <v>25</v>
      </c>
      <c r="K22" s="61">
        <v>1.8055555555555554E-2</v>
      </c>
      <c r="L22" s="59" t="s">
        <v>73</v>
      </c>
      <c r="M22" s="61">
        <f>(TEXT(SUM(TabAir[[#This Row],[18]:[3]])/(24*60*60),"[mm]:ss"))+TabAir[[#This Row],[Rem. Palier]]</f>
        <v>1.8055555555555557E-2</v>
      </c>
    </row>
    <row r="23" spans="2:13" x14ac:dyDescent="0.4">
      <c r="B23" s="59">
        <v>15</v>
      </c>
      <c r="C23" s="59">
        <v>170</v>
      </c>
      <c r="D23" s="61">
        <v>6.9444444444444447E-4</v>
      </c>
      <c r="E23" s="59"/>
      <c r="F23" s="59"/>
      <c r="G23" s="59"/>
      <c r="H23" s="59"/>
      <c r="I23" s="59"/>
      <c r="J23" s="59">
        <v>30</v>
      </c>
      <c r="K23" s="61">
        <v>2.1527777777777778E-2</v>
      </c>
      <c r="L23" s="59" t="s">
        <v>73</v>
      </c>
      <c r="M23" s="61">
        <f>(TEXT(SUM(TabAir[[#This Row],[18]:[3]])/(24*60*60),"[mm]:ss"))+TabAir[[#This Row],[Rem. Palier]]</f>
        <v>2.1527777777777778E-2</v>
      </c>
    </row>
    <row r="24" spans="2:13" x14ac:dyDescent="0.4">
      <c r="B24" s="59">
        <v>15</v>
      </c>
      <c r="C24" s="59">
        <v>180</v>
      </c>
      <c r="D24" s="61">
        <v>6.9444444444444447E-4</v>
      </c>
      <c r="E24" s="59"/>
      <c r="F24" s="59"/>
      <c r="G24" s="59"/>
      <c r="H24" s="59"/>
      <c r="I24" s="59"/>
      <c r="J24" s="59">
        <v>35</v>
      </c>
      <c r="K24" s="61">
        <v>2.5000000000000001E-2</v>
      </c>
      <c r="L24" s="59" t="s">
        <v>73</v>
      </c>
      <c r="M24" s="61">
        <f>(TEXT(SUM(TabAir[[#This Row],[18]:[3]])/(24*60*60),"[mm]:ss"))+TabAir[[#This Row],[Rem. Palier]]</f>
        <v>2.5000000000000001E-2</v>
      </c>
    </row>
    <row r="25" spans="2:13" x14ac:dyDescent="0.4">
      <c r="B25" s="59">
        <v>15</v>
      </c>
      <c r="C25" s="59">
        <v>210</v>
      </c>
      <c r="D25" s="61">
        <v>6.9444444444444447E-4</v>
      </c>
      <c r="E25" s="59"/>
      <c r="F25" s="59"/>
      <c r="G25" s="59"/>
      <c r="H25" s="59"/>
      <c r="I25" s="59"/>
      <c r="J25" s="59">
        <v>45</v>
      </c>
      <c r="K25" s="61">
        <v>3.1944444444444442E-2</v>
      </c>
      <c r="L25" s="59" t="s">
        <v>73</v>
      </c>
      <c r="M25" s="61">
        <f>(TEXT(SUM(TabAir[[#This Row],[18]:[3]])/(24*60*60),"[mm]:ss"))+TabAir[[#This Row],[Rem. Palier]]</f>
        <v>3.1944444444444442E-2</v>
      </c>
    </row>
    <row r="26" spans="2:13" x14ac:dyDescent="0.4">
      <c r="B26" s="59">
        <v>15</v>
      </c>
      <c r="C26" s="59">
        <v>240</v>
      </c>
      <c r="D26" s="61">
        <v>6.9444444444444447E-4</v>
      </c>
      <c r="E26" s="59"/>
      <c r="F26" s="59"/>
      <c r="G26" s="59"/>
      <c r="H26" s="59"/>
      <c r="I26" s="59"/>
      <c r="J26" s="59">
        <v>60</v>
      </c>
      <c r="K26" s="61">
        <v>4.2361111111111113E-2</v>
      </c>
      <c r="L26" s="59" t="s">
        <v>73</v>
      </c>
      <c r="M26" s="61">
        <f>(TEXT(SUM(TabAir[[#This Row],[18]:[3]])/(24*60*60),"[mm]:ss"))+TabAir[[#This Row],[Rem. Palier]]</f>
        <v>4.2361111111111106E-2</v>
      </c>
    </row>
    <row r="27" spans="2:13" x14ac:dyDescent="0.4">
      <c r="B27" s="59">
        <v>15</v>
      </c>
      <c r="C27" s="59">
        <v>270</v>
      </c>
      <c r="D27" s="61">
        <v>6.9444444444444447E-4</v>
      </c>
      <c r="E27" s="59"/>
      <c r="F27" s="59"/>
      <c r="G27" s="59"/>
      <c r="H27" s="59"/>
      <c r="I27" s="59"/>
      <c r="J27" s="59">
        <v>70</v>
      </c>
      <c r="K27" s="61">
        <v>4.9305555555555554E-2</v>
      </c>
      <c r="L27" s="59" t="s">
        <v>73</v>
      </c>
      <c r="M27" s="61">
        <f>(TEXT(SUM(TabAir[[#This Row],[18]:[3]])/(24*60*60),"[mm]:ss"))+TabAir[[#This Row],[Rem. Palier]]</f>
        <v>4.9305555555555554E-2</v>
      </c>
    </row>
    <row r="28" spans="2:13" x14ac:dyDescent="0.4">
      <c r="B28" s="59">
        <v>18</v>
      </c>
      <c r="C28" s="59">
        <v>50</v>
      </c>
      <c r="D28" s="61">
        <v>1.0416666666666667E-3</v>
      </c>
      <c r="E28" s="59"/>
      <c r="F28" s="59"/>
      <c r="G28" s="59"/>
      <c r="H28" s="59"/>
      <c r="I28" s="59"/>
      <c r="J28" s="59"/>
      <c r="K28" s="61">
        <v>1.0416666666666667E-3</v>
      </c>
      <c r="L28" s="59" t="s">
        <v>72</v>
      </c>
      <c r="M28" s="61">
        <f>(TEXT(SUM(TabAir[[#This Row],[18]:[3]])/(24*60*60),"[mm]:ss"))+TabAir[[#This Row],[Rem. Palier]]</f>
        <v>1.0416666666666667E-3</v>
      </c>
    </row>
    <row r="29" spans="2:13" x14ac:dyDescent="0.4">
      <c r="B29" s="59">
        <v>18</v>
      </c>
      <c r="C29" s="59">
        <v>55</v>
      </c>
      <c r="D29" s="61">
        <v>8.6805555555555551E-4</v>
      </c>
      <c r="E29" s="59"/>
      <c r="F29" s="59"/>
      <c r="G29" s="59"/>
      <c r="H29" s="59"/>
      <c r="I29" s="59"/>
      <c r="J29" s="59">
        <v>3</v>
      </c>
      <c r="K29" s="61">
        <v>2.9513888888888888E-3</v>
      </c>
      <c r="L29" s="59" t="s">
        <v>72</v>
      </c>
      <c r="M29" s="61">
        <f>(TEXT(SUM(TabAir[[#This Row],[18]:[3]])/(24*60*60),"[mm]:ss"))+TabAir[[#This Row],[Rem. Palier]]</f>
        <v>2.9513888888888888E-3</v>
      </c>
    </row>
    <row r="30" spans="2:13" x14ac:dyDescent="0.4">
      <c r="B30" s="59">
        <v>18</v>
      </c>
      <c r="C30" s="59">
        <v>60</v>
      </c>
      <c r="D30" s="61">
        <v>8.6805555555555551E-4</v>
      </c>
      <c r="E30" s="59"/>
      <c r="F30" s="59"/>
      <c r="G30" s="59"/>
      <c r="H30" s="59"/>
      <c r="I30" s="59"/>
      <c r="J30" s="59">
        <v>5</v>
      </c>
      <c r="K30" s="61">
        <v>4.340277777777778E-3</v>
      </c>
      <c r="L30" s="59" t="s">
        <v>72</v>
      </c>
      <c r="M30" s="61">
        <f>(TEXT(SUM(TabAir[[#This Row],[18]:[3]])/(24*60*60),"[mm]:ss"))+TabAir[[#This Row],[Rem. Palier]]</f>
        <v>4.340277777777778E-3</v>
      </c>
    </row>
    <row r="31" spans="2:13" x14ac:dyDescent="0.4">
      <c r="B31" s="59">
        <v>18</v>
      </c>
      <c r="C31" s="59">
        <v>70</v>
      </c>
      <c r="D31" s="61">
        <v>8.6805555555555551E-4</v>
      </c>
      <c r="E31" s="59"/>
      <c r="F31" s="59"/>
      <c r="G31" s="59"/>
      <c r="H31" s="59"/>
      <c r="I31" s="59"/>
      <c r="J31" s="59">
        <v>7</v>
      </c>
      <c r="K31" s="61">
        <v>5.7291666666666663E-3</v>
      </c>
      <c r="L31" s="59" t="s">
        <v>72</v>
      </c>
      <c r="M31" s="61">
        <f>(TEXT(SUM(TabAir[[#This Row],[18]:[3]])/(24*60*60),"[mm]:ss"))+TabAir[[#This Row],[Rem. Palier]]</f>
        <v>5.7291666666666671E-3</v>
      </c>
    </row>
    <row r="32" spans="2:13" x14ac:dyDescent="0.4">
      <c r="B32" s="59">
        <v>18</v>
      </c>
      <c r="C32" s="59">
        <v>80</v>
      </c>
      <c r="D32" s="61">
        <v>8.6805555555555551E-4</v>
      </c>
      <c r="E32" s="59"/>
      <c r="F32" s="59"/>
      <c r="G32" s="59"/>
      <c r="H32" s="59"/>
      <c r="I32" s="59"/>
      <c r="J32" s="59">
        <v>15</v>
      </c>
      <c r="K32" s="61">
        <v>1.1284722222222222E-2</v>
      </c>
      <c r="L32" s="59" t="s">
        <v>72</v>
      </c>
      <c r="M32" s="61">
        <f>(TEXT(SUM(TabAir[[#This Row],[18]:[3]])/(24*60*60),"[mm]:ss"))+TabAir[[#This Row],[Rem. Palier]]</f>
        <v>1.1284722222222222E-2</v>
      </c>
    </row>
    <row r="33" spans="2:13" x14ac:dyDescent="0.4">
      <c r="B33" s="59">
        <v>18</v>
      </c>
      <c r="C33" s="59">
        <v>90</v>
      </c>
      <c r="D33" s="61">
        <v>8.6805555555555551E-4</v>
      </c>
      <c r="E33" s="59"/>
      <c r="F33" s="59"/>
      <c r="G33" s="59"/>
      <c r="H33" s="59"/>
      <c r="I33" s="59"/>
      <c r="J33" s="59">
        <v>20</v>
      </c>
      <c r="K33" s="61">
        <v>1.4756944444444444E-2</v>
      </c>
      <c r="L33" s="59" t="s">
        <v>72</v>
      </c>
      <c r="M33" s="61">
        <f>(TEXT(SUM(TabAir[[#This Row],[18]:[3]])/(24*60*60),"[mm]:ss"))+TabAir[[#This Row],[Rem. Palier]]</f>
        <v>1.4756944444444444E-2</v>
      </c>
    </row>
    <row r="34" spans="2:13" x14ac:dyDescent="0.4">
      <c r="B34" s="59">
        <v>18</v>
      </c>
      <c r="C34" s="59">
        <v>100</v>
      </c>
      <c r="D34" s="61">
        <v>8.6805555555555551E-4</v>
      </c>
      <c r="E34" s="59"/>
      <c r="F34" s="59"/>
      <c r="G34" s="59"/>
      <c r="H34" s="59"/>
      <c r="I34" s="59"/>
      <c r="J34" s="59">
        <v>25</v>
      </c>
      <c r="K34" s="61">
        <v>1.8229166666666668E-2</v>
      </c>
      <c r="L34" s="59" t="s">
        <v>72</v>
      </c>
      <c r="M34" s="61">
        <f>(TEXT(SUM(TabAir[[#This Row],[18]:[3]])/(24*60*60),"[mm]:ss"))+TabAir[[#This Row],[Rem. Palier]]</f>
        <v>1.8229166666666668E-2</v>
      </c>
    </row>
    <row r="35" spans="2:13" x14ac:dyDescent="0.4">
      <c r="B35" s="59">
        <v>18</v>
      </c>
      <c r="C35" s="59">
        <v>110</v>
      </c>
      <c r="D35" s="61">
        <v>8.6805555555555551E-4</v>
      </c>
      <c r="E35" s="59"/>
      <c r="F35" s="59"/>
      <c r="G35" s="59"/>
      <c r="H35" s="59"/>
      <c r="I35" s="59"/>
      <c r="J35" s="59">
        <v>30</v>
      </c>
      <c r="K35" s="61">
        <v>2.1701388888888888E-2</v>
      </c>
      <c r="L35" s="59" t="s">
        <v>72</v>
      </c>
      <c r="M35" s="61">
        <f>(TEXT(SUM(TabAir[[#This Row],[18]:[3]])/(24*60*60),"[mm]:ss"))+TabAir[[#This Row],[Rem. Palier]]</f>
        <v>2.1701388888888888E-2</v>
      </c>
    </row>
    <row r="36" spans="2:13" x14ac:dyDescent="0.4">
      <c r="B36" s="59">
        <v>18</v>
      </c>
      <c r="C36" s="59">
        <v>120</v>
      </c>
      <c r="D36" s="61">
        <v>8.6805555555555551E-4</v>
      </c>
      <c r="E36" s="59"/>
      <c r="F36" s="59"/>
      <c r="G36" s="59"/>
      <c r="H36" s="59"/>
      <c r="I36" s="59"/>
      <c r="J36" s="59">
        <v>35</v>
      </c>
      <c r="K36" s="61">
        <v>2.5173611111111112E-2</v>
      </c>
      <c r="L36" s="59" t="s">
        <v>72</v>
      </c>
      <c r="M36" s="61">
        <f>(TEXT(SUM(TabAir[[#This Row],[18]:[3]])/(24*60*60),"[mm]:ss"))+TabAir[[#This Row],[Rem. Palier]]</f>
        <v>2.5173611111111112E-2</v>
      </c>
    </row>
    <row r="37" spans="2:13" x14ac:dyDescent="0.4">
      <c r="B37" s="59">
        <v>18</v>
      </c>
      <c r="C37" s="59">
        <v>130</v>
      </c>
      <c r="D37" s="61">
        <v>6.9444444444444447E-4</v>
      </c>
      <c r="E37" s="59"/>
      <c r="F37" s="59"/>
      <c r="G37" s="59"/>
      <c r="H37" s="59"/>
      <c r="I37" s="59">
        <v>3</v>
      </c>
      <c r="J37" s="59">
        <v>40</v>
      </c>
      <c r="K37" s="61">
        <v>3.0555555555555555E-2</v>
      </c>
      <c r="L37" s="59" t="s">
        <v>72</v>
      </c>
      <c r="M37" s="61">
        <f>(TEXT(SUM(TabAir[[#This Row],[18]:[3]])/(24*60*60),"[mm]:ss"))+TabAir[[#This Row],[Rem. Palier]]</f>
        <v>3.0555555555555558E-2</v>
      </c>
    </row>
    <row r="38" spans="2:13" x14ac:dyDescent="0.4">
      <c r="B38" s="59">
        <v>18</v>
      </c>
      <c r="C38" s="59">
        <v>140</v>
      </c>
      <c r="D38" s="61">
        <v>6.9444444444444447E-4</v>
      </c>
      <c r="E38" s="59"/>
      <c r="F38" s="59"/>
      <c r="G38" s="59"/>
      <c r="H38" s="59"/>
      <c r="I38" s="59">
        <v>5</v>
      </c>
      <c r="J38" s="59">
        <v>45</v>
      </c>
      <c r="K38" s="61">
        <v>3.5416666666666666E-2</v>
      </c>
      <c r="L38" s="59" t="s">
        <v>72</v>
      </c>
      <c r="M38" s="61">
        <f>(TEXT(SUM(TabAir[[#This Row],[18]:[3]])/(24*60*60),"[mm]:ss"))+TabAir[[#This Row],[Rem. Palier]]</f>
        <v>3.5416666666666666E-2</v>
      </c>
    </row>
    <row r="39" spans="2:13" x14ac:dyDescent="0.4">
      <c r="B39" s="59">
        <v>18</v>
      </c>
      <c r="C39" s="59">
        <v>150</v>
      </c>
      <c r="D39" s="61">
        <v>6.9444444444444447E-4</v>
      </c>
      <c r="E39" s="59"/>
      <c r="F39" s="59"/>
      <c r="G39" s="59"/>
      <c r="H39" s="59"/>
      <c r="I39" s="59">
        <v>7</v>
      </c>
      <c r="J39" s="59">
        <v>50</v>
      </c>
      <c r="K39" s="61">
        <v>4.027777777777778E-2</v>
      </c>
      <c r="L39" s="59" t="s">
        <v>72</v>
      </c>
      <c r="M39" s="61">
        <f>(TEXT(SUM(TabAir[[#This Row],[18]:[3]])/(24*60*60),"[mm]:ss"))+TabAir[[#This Row],[Rem. Palier]]</f>
        <v>4.0277777777777773E-2</v>
      </c>
    </row>
    <row r="40" spans="2:13" x14ac:dyDescent="0.4">
      <c r="B40" s="59">
        <v>18</v>
      </c>
      <c r="C40" s="59">
        <v>160</v>
      </c>
      <c r="D40" s="61">
        <v>6.9444444444444447E-4</v>
      </c>
      <c r="E40" s="59"/>
      <c r="F40" s="59"/>
      <c r="G40" s="59"/>
      <c r="H40" s="59"/>
      <c r="I40" s="59">
        <v>10</v>
      </c>
      <c r="J40" s="59">
        <v>50</v>
      </c>
      <c r="K40" s="61">
        <v>4.2361111111111113E-2</v>
      </c>
      <c r="L40" s="59" t="s">
        <v>72</v>
      </c>
      <c r="M40" s="61">
        <f>(TEXT(SUM(TabAir[[#This Row],[18]:[3]])/(24*60*60),"[mm]:ss"))+TabAir[[#This Row],[Rem. Palier]]</f>
        <v>4.2361111111111106E-2</v>
      </c>
    </row>
    <row r="41" spans="2:13" x14ac:dyDescent="0.4">
      <c r="B41" s="59">
        <v>18</v>
      </c>
      <c r="C41" s="59">
        <v>170</v>
      </c>
      <c r="D41" s="61">
        <v>6.9444444444444447E-4</v>
      </c>
      <c r="E41" s="59"/>
      <c r="F41" s="59"/>
      <c r="G41" s="59"/>
      <c r="H41" s="59"/>
      <c r="I41" s="59">
        <v>12</v>
      </c>
      <c r="J41" s="59">
        <v>55</v>
      </c>
      <c r="K41" s="61">
        <v>4.7222222222222221E-2</v>
      </c>
      <c r="L41" s="59" t="s">
        <v>72</v>
      </c>
      <c r="M41" s="61">
        <f>(TEXT(SUM(TabAir[[#This Row],[18]:[3]])/(24*60*60),"[mm]:ss"))+TabAir[[#This Row],[Rem. Palier]]</f>
        <v>4.7222222222222221E-2</v>
      </c>
    </row>
    <row r="42" spans="2:13" x14ac:dyDescent="0.4">
      <c r="B42" s="59">
        <v>18</v>
      </c>
      <c r="C42" s="59">
        <v>180</v>
      </c>
      <c r="D42" s="61">
        <v>6.9444444444444447E-4</v>
      </c>
      <c r="E42" s="59"/>
      <c r="F42" s="59"/>
      <c r="G42" s="59"/>
      <c r="H42" s="59"/>
      <c r="I42" s="59">
        <v>15</v>
      </c>
      <c r="J42" s="59">
        <v>60</v>
      </c>
      <c r="K42" s="61">
        <v>5.2777777777777778E-2</v>
      </c>
      <c r="L42" s="59" t="s">
        <v>73</v>
      </c>
      <c r="M42" s="61">
        <f>(TEXT(SUM(TabAir[[#This Row],[18]:[3]])/(24*60*60),"[mm]:ss"))+TabAir[[#This Row],[Rem. Palier]]</f>
        <v>5.2777777777777778E-2</v>
      </c>
    </row>
    <row r="43" spans="2:13" x14ac:dyDescent="0.4">
      <c r="B43" s="59">
        <v>18</v>
      </c>
      <c r="C43" s="59">
        <v>210</v>
      </c>
      <c r="D43" s="61">
        <v>6.9444444444444447E-4</v>
      </c>
      <c r="E43" s="59"/>
      <c r="F43" s="59"/>
      <c r="G43" s="59"/>
      <c r="H43" s="59"/>
      <c r="I43" s="59">
        <v>20</v>
      </c>
      <c r="J43" s="59">
        <v>70</v>
      </c>
      <c r="K43" s="61">
        <v>6.3194444444444442E-2</v>
      </c>
      <c r="L43" s="59" t="s">
        <v>73</v>
      </c>
      <c r="M43" s="61">
        <f>(TEXT(SUM(TabAir[[#This Row],[18]:[3]])/(24*60*60),"[mm]:ss"))+TabAir[[#This Row],[Rem. Palier]]</f>
        <v>6.3194444444444442E-2</v>
      </c>
    </row>
    <row r="44" spans="2:13" x14ac:dyDescent="0.4">
      <c r="B44" s="59">
        <v>21</v>
      </c>
      <c r="C44" s="59">
        <v>35</v>
      </c>
      <c r="D44" s="61">
        <v>1.2152777777777778E-3</v>
      </c>
      <c r="E44" s="59"/>
      <c r="F44" s="59"/>
      <c r="G44" s="59"/>
      <c r="H44" s="59"/>
      <c r="I44" s="59"/>
      <c r="J44" s="59"/>
      <c r="K44" s="61">
        <v>1.2152777777777778E-3</v>
      </c>
      <c r="L44" s="59" t="s">
        <v>72</v>
      </c>
      <c r="M44" s="61">
        <f>(TEXT(SUM(TabAir[[#This Row],[18]:[3]])/(24*60*60),"[mm]:ss"))+TabAir[[#This Row],[Rem. Palier]]</f>
        <v>1.2152777777777778E-3</v>
      </c>
    </row>
    <row r="45" spans="2:13" x14ac:dyDescent="0.4">
      <c r="B45" s="59">
        <v>21</v>
      </c>
      <c r="C45" s="59">
        <v>40</v>
      </c>
      <c r="D45" s="61">
        <v>1.0416666666666667E-3</v>
      </c>
      <c r="E45" s="59"/>
      <c r="F45" s="59"/>
      <c r="G45" s="59"/>
      <c r="H45" s="59"/>
      <c r="I45" s="59"/>
      <c r="J45" s="59">
        <v>3</v>
      </c>
      <c r="K45" s="61">
        <v>3.1250000000000002E-3</v>
      </c>
      <c r="L45" s="59" t="s">
        <v>72</v>
      </c>
      <c r="M45" s="61">
        <f>(TEXT(SUM(TabAir[[#This Row],[18]:[3]])/(24*60*60),"[mm]:ss"))+TabAir[[#This Row],[Rem. Palier]]</f>
        <v>3.1250000000000002E-3</v>
      </c>
    </row>
    <row r="46" spans="2:13" x14ac:dyDescent="0.4">
      <c r="B46" s="59">
        <v>21</v>
      </c>
      <c r="C46" s="59">
        <v>45</v>
      </c>
      <c r="D46" s="61">
        <v>1.0416666666666667E-3</v>
      </c>
      <c r="E46" s="59"/>
      <c r="F46" s="59"/>
      <c r="G46" s="59"/>
      <c r="H46" s="59"/>
      <c r="I46" s="59"/>
      <c r="J46" s="59">
        <v>5</v>
      </c>
      <c r="K46" s="61">
        <v>4.5138888888888885E-3</v>
      </c>
      <c r="L46" s="59" t="s">
        <v>72</v>
      </c>
      <c r="M46" s="61">
        <f>(TEXT(SUM(TabAir[[#This Row],[18]:[3]])/(24*60*60),"[mm]:ss"))+TabAir[[#This Row],[Rem. Palier]]</f>
        <v>4.5138888888888885E-3</v>
      </c>
    </row>
    <row r="47" spans="2:13" x14ac:dyDescent="0.4">
      <c r="B47" s="59">
        <v>21</v>
      </c>
      <c r="C47" s="59">
        <v>50</v>
      </c>
      <c r="D47" s="61">
        <v>1.0416666666666667E-3</v>
      </c>
      <c r="E47" s="59"/>
      <c r="F47" s="59"/>
      <c r="G47" s="59"/>
      <c r="H47" s="59"/>
      <c r="I47" s="59"/>
      <c r="J47" s="59">
        <v>7</v>
      </c>
      <c r="K47" s="61">
        <v>5.9027777777777776E-3</v>
      </c>
      <c r="L47" s="59" t="s">
        <v>72</v>
      </c>
      <c r="M47" s="61">
        <f>(TEXT(SUM(TabAir[[#This Row],[18]:[3]])/(24*60*60),"[mm]:ss"))+TabAir[[#This Row],[Rem. Palier]]</f>
        <v>5.9027777777777776E-3</v>
      </c>
    </row>
    <row r="48" spans="2:13" x14ac:dyDescent="0.4">
      <c r="B48" s="59">
        <v>21</v>
      </c>
      <c r="C48" s="59">
        <v>60</v>
      </c>
      <c r="D48" s="61">
        <v>1.0416666666666667E-3</v>
      </c>
      <c r="E48" s="59"/>
      <c r="F48" s="59"/>
      <c r="G48" s="59"/>
      <c r="H48" s="59"/>
      <c r="I48" s="59"/>
      <c r="J48" s="59">
        <v>15</v>
      </c>
      <c r="K48" s="61">
        <v>1.1458333333333333E-2</v>
      </c>
      <c r="L48" s="59" t="s">
        <v>72</v>
      </c>
      <c r="M48" s="61">
        <f>(TEXT(SUM(TabAir[[#This Row],[18]:[3]])/(24*60*60),"[mm]:ss"))+TabAir[[#This Row],[Rem. Palier]]</f>
        <v>1.1458333333333333E-2</v>
      </c>
    </row>
    <row r="49" spans="2:13" x14ac:dyDescent="0.4">
      <c r="B49" s="59">
        <v>21</v>
      </c>
      <c r="C49" s="59">
        <v>70</v>
      </c>
      <c r="D49" s="61">
        <v>1.0416666666666667E-3</v>
      </c>
      <c r="E49" s="59"/>
      <c r="F49" s="59"/>
      <c r="G49" s="59"/>
      <c r="H49" s="59"/>
      <c r="I49" s="59"/>
      <c r="J49" s="59">
        <v>20</v>
      </c>
      <c r="K49" s="61">
        <v>1.4930555555555556E-2</v>
      </c>
      <c r="L49" s="59" t="s">
        <v>72</v>
      </c>
      <c r="M49" s="61">
        <f>(TEXT(SUM(TabAir[[#This Row],[18]:[3]])/(24*60*60),"[mm]:ss"))+TabAir[[#This Row],[Rem. Palier]]</f>
        <v>1.4930555555555555E-2</v>
      </c>
    </row>
    <row r="50" spans="2:13" x14ac:dyDescent="0.4">
      <c r="B50" s="59">
        <v>21</v>
      </c>
      <c r="C50" s="59">
        <v>80</v>
      </c>
      <c r="D50" s="61">
        <v>8.6805555555555551E-4</v>
      </c>
      <c r="E50" s="59"/>
      <c r="F50" s="59"/>
      <c r="G50" s="59"/>
      <c r="H50" s="59"/>
      <c r="I50" s="59">
        <v>3</v>
      </c>
      <c r="J50" s="59">
        <v>25</v>
      </c>
      <c r="K50" s="61">
        <v>2.0312500000000001E-2</v>
      </c>
      <c r="L50" s="59" t="s">
        <v>72</v>
      </c>
      <c r="M50" s="61">
        <f>(TEXT(SUM(TabAir[[#This Row],[18]:[3]])/(24*60*60),"[mm]:ss"))+TabAir[[#This Row],[Rem. Palier]]</f>
        <v>2.0312500000000001E-2</v>
      </c>
    </row>
    <row r="51" spans="2:13" x14ac:dyDescent="0.4">
      <c r="B51" s="59">
        <v>21</v>
      </c>
      <c r="C51" s="59">
        <v>90</v>
      </c>
      <c r="D51" s="61">
        <v>8.6805555555555551E-4</v>
      </c>
      <c r="E51" s="59"/>
      <c r="F51" s="59"/>
      <c r="G51" s="59"/>
      <c r="H51" s="59"/>
      <c r="I51" s="59">
        <v>5</v>
      </c>
      <c r="J51" s="59">
        <v>30</v>
      </c>
      <c r="K51" s="61">
        <v>2.5173611111111112E-2</v>
      </c>
      <c r="L51" s="59" t="s">
        <v>72</v>
      </c>
      <c r="M51" s="61">
        <f>(TEXT(SUM(TabAir[[#This Row],[18]:[3]])/(24*60*60),"[mm]:ss"))+TabAir[[#This Row],[Rem. Palier]]</f>
        <v>2.5173611111111112E-2</v>
      </c>
    </row>
    <row r="52" spans="2:13" x14ac:dyDescent="0.4">
      <c r="B52" s="59">
        <v>21</v>
      </c>
      <c r="C52" s="59">
        <v>100</v>
      </c>
      <c r="D52" s="61">
        <v>8.6805555555555551E-4</v>
      </c>
      <c r="E52" s="59"/>
      <c r="F52" s="59"/>
      <c r="G52" s="59"/>
      <c r="H52" s="59"/>
      <c r="I52" s="59">
        <v>7</v>
      </c>
      <c r="J52" s="59">
        <v>35</v>
      </c>
      <c r="K52" s="61">
        <v>3.0034722222222223E-2</v>
      </c>
      <c r="L52" s="59" t="s">
        <v>72</v>
      </c>
      <c r="M52" s="61">
        <f>(TEXT(SUM(TabAir[[#This Row],[18]:[3]])/(24*60*60),"[mm]:ss"))+TabAir[[#This Row],[Rem. Palier]]</f>
        <v>3.0034722222222223E-2</v>
      </c>
    </row>
    <row r="53" spans="2:13" x14ac:dyDescent="0.4">
      <c r="B53" s="59">
        <v>21</v>
      </c>
      <c r="C53" s="59">
        <v>110</v>
      </c>
      <c r="D53" s="61">
        <v>8.6805555555555551E-4</v>
      </c>
      <c r="E53" s="59"/>
      <c r="F53" s="59"/>
      <c r="G53" s="59"/>
      <c r="H53" s="59"/>
      <c r="I53" s="59">
        <v>10</v>
      </c>
      <c r="J53" s="59">
        <v>40</v>
      </c>
      <c r="K53" s="61">
        <v>3.5590277777777776E-2</v>
      </c>
      <c r="L53" s="59" t="s">
        <v>72</v>
      </c>
      <c r="M53" s="61">
        <f>(TEXT(SUM(TabAir[[#This Row],[18]:[3]])/(24*60*60),"[mm]:ss"))+TabAir[[#This Row],[Rem. Palier]]</f>
        <v>3.5590277777777776E-2</v>
      </c>
    </row>
    <row r="54" spans="2:13" x14ac:dyDescent="0.4">
      <c r="B54" s="59">
        <v>21</v>
      </c>
      <c r="C54" s="59">
        <v>120</v>
      </c>
      <c r="D54" s="61">
        <v>8.6805555555555551E-4</v>
      </c>
      <c r="E54" s="59"/>
      <c r="F54" s="59"/>
      <c r="G54" s="59"/>
      <c r="H54" s="59"/>
      <c r="I54" s="59">
        <v>15</v>
      </c>
      <c r="J54" s="59">
        <v>45</v>
      </c>
      <c r="K54" s="61">
        <v>4.2534722222222224E-2</v>
      </c>
      <c r="L54" s="59" t="s">
        <v>72</v>
      </c>
      <c r="M54" s="61">
        <f>(TEXT(SUM(TabAir[[#This Row],[18]:[3]])/(24*60*60),"[mm]:ss"))+TabAir[[#This Row],[Rem. Palier]]</f>
        <v>4.2534722222222217E-2</v>
      </c>
    </row>
    <row r="55" spans="2:13" x14ac:dyDescent="0.4">
      <c r="B55" s="59">
        <v>21</v>
      </c>
      <c r="C55" s="59">
        <v>130</v>
      </c>
      <c r="D55" s="61">
        <v>8.6805555555555551E-4</v>
      </c>
      <c r="E55" s="59"/>
      <c r="F55" s="59"/>
      <c r="G55" s="59"/>
      <c r="H55" s="59"/>
      <c r="I55" s="59">
        <v>20</v>
      </c>
      <c r="J55" s="59">
        <v>50</v>
      </c>
      <c r="K55" s="61">
        <v>4.9479166666666664E-2</v>
      </c>
      <c r="L55" s="59" t="s">
        <v>72</v>
      </c>
      <c r="M55" s="61">
        <f>(TEXT(SUM(TabAir[[#This Row],[18]:[3]])/(24*60*60),"[mm]:ss"))+TabAir[[#This Row],[Rem. Palier]]</f>
        <v>4.9479166666666664E-2</v>
      </c>
    </row>
    <row r="56" spans="2:13" x14ac:dyDescent="0.4">
      <c r="B56" s="59">
        <v>21</v>
      </c>
      <c r="C56" s="59">
        <v>140</v>
      </c>
      <c r="D56" s="61">
        <v>8.6805555555555551E-4</v>
      </c>
      <c r="E56" s="59"/>
      <c r="F56" s="59"/>
      <c r="G56" s="59"/>
      <c r="H56" s="59"/>
      <c r="I56" s="59">
        <v>25</v>
      </c>
      <c r="J56" s="59">
        <v>55</v>
      </c>
      <c r="K56" s="61">
        <v>5.6423611111111112E-2</v>
      </c>
      <c r="L56" s="59" t="s">
        <v>72</v>
      </c>
      <c r="M56" s="61">
        <f>(TEXT(SUM(TabAir[[#This Row],[18]:[3]])/(24*60*60),"[mm]:ss"))+TabAir[[#This Row],[Rem. Palier]]</f>
        <v>5.6423611111111105E-2</v>
      </c>
    </row>
    <row r="57" spans="2:13" x14ac:dyDescent="0.4">
      <c r="B57" s="59">
        <v>21</v>
      </c>
      <c r="C57" s="59">
        <v>150</v>
      </c>
      <c r="D57" s="61">
        <v>6.9444444444444447E-4</v>
      </c>
      <c r="E57" s="59"/>
      <c r="F57" s="59"/>
      <c r="G57" s="59"/>
      <c r="H57" s="59">
        <v>3</v>
      </c>
      <c r="I57" s="59">
        <v>25</v>
      </c>
      <c r="J57" s="59">
        <v>60</v>
      </c>
      <c r="K57" s="61">
        <v>6.1805555555555558E-2</v>
      </c>
      <c r="L57" s="59" t="s">
        <v>73</v>
      </c>
      <c r="M57" s="61">
        <f>(TEXT(SUM(TabAir[[#This Row],[18]:[3]])/(24*60*60),"[mm]:ss"))+TabAir[[#This Row],[Rem. Palier]]</f>
        <v>6.1805555555555551E-2</v>
      </c>
    </row>
    <row r="58" spans="2:13" x14ac:dyDescent="0.4">
      <c r="B58" s="59">
        <v>21</v>
      </c>
      <c r="C58" s="59">
        <v>180</v>
      </c>
      <c r="D58" s="61">
        <v>6.9444444444444447E-4</v>
      </c>
      <c r="E58" s="59"/>
      <c r="F58" s="59"/>
      <c r="G58" s="59"/>
      <c r="H58" s="59">
        <v>5</v>
      </c>
      <c r="I58" s="59">
        <v>40</v>
      </c>
      <c r="J58" s="59">
        <v>75</v>
      </c>
      <c r="K58" s="61">
        <v>8.4027777777777785E-2</v>
      </c>
      <c r="L58" s="59" t="s">
        <v>73</v>
      </c>
      <c r="M58" s="61">
        <f>(TEXT(SUM(TabAir[[#This Row],[18]:[3]])/(24*60*60),"[mm]:ss"))+TabAir[[#This Row],[Rem. Palier]]</f>
        <v>8.4027777777777771E-2</v>
      </c>
    </row>
    <row r="59" spans="2:13" x14ac:dyDescent="0.4">
      <c r="B59" s="59">
        <v>24</v>
      </c>
      <c r="C59" s="59">
        <v>25</v>
      </c>
      <c r="D59" s="61">
        <v>1.3888888888888889E-3</v>
      </c>
      <c r="E59" s="59"/>
      <c r="F59" s="59"/>
      <c r="G59" s="59"/>
      <c r="H59" s="59"/>
      <c r="I59" s="59"/>
      <c r="J59" s="59"/>
      <c r="K59" s="61">
        <v>1.3888888888888889E-3</v>
      </c>
      <c r="L59" s="59" t="s">
        <v>72</v>
      </c>
      <c r="M59" s="61">
        <f>(TEXT(SUM(TabAir[[#This Row],[18]:[3]])/(24*60*60),"[mm]:ss"))+TabAir[[#This Row],[Rem. Palier]]</f>
        <v>1.3888888888888889E-3</v>
      </c>
    </row>
    <row r="60" spans="2:13" x14ac:dyDescent="0.4">
      <c r="B60" s="59">
        <v>24</v>
      </c>
      <c r="C60" s="59">
        <v>30</v>
      </c>
      <c r="D60" s="61">
        <v>1.2152777777777778E-3</v>
      </c>
      <c r="E60" s="59"/>
      <c r="F60" s="59"/>
      <c r="G60" s="59"/>
      <c r="H60" s="59"/>
      <c r="I60" s="59"/>
      <c r="J60" s="59">
        <v>3</v>
      </c>
      <c r="K60" s="61">
        <v>3.2986111111111111E-3</v>
      </c>
      <c r="L60" s="59" t="s">
        <v>72</v>
      </c>
      <c r="M60" s="61">
        <f>(TEXT(SUM(TabAir[[#This Row],[18]:[3]])/(24*60*60),"[mm]:ss"))+TabAir[[#This Row],[Rem. Palier]]</f>
        <v>3.2986111111111111E-3</v>
      </c>
    </row>
    <row r="61" spans="2:13" x14ac:dyDescent="0.4">
      <c r="B61" s="59">
        <v>24</v>
      </c>
      <c r="C61" s="59">
        <v>35</v>
      </c>
      <c r="D61" s="61">
        <v>1.2152777777777778E-3</v>
      </c>
      <c r="E61" s="59"/>
      <c r="F61" s="59"/>
      <c r="G61" s="59"/>
      <c r="H61" s="59"/>
      <c r="I61" s="59"/>
      <c r="J61" s="59">
        <v>5</v>
      </c>
      <c r="K61" s="61">
        <v>4.6874999999999998E-3</v>
      </c>
      <c r="L61" s="59" t="s">
        <v>72</v>
      </c>
      <c r="M61" s="61">
        <f>(TEXT(SUM(TabAir[[#This Row],[18]:[3]])/(24*60*60),"[mm]:ss"))+TabAir[[#This Row],[Rem. Palier]]</f>
        <v>4.6874999999999998E-3</v>
      </c>
    </row>
    <row r="62" spans="2:13" x14ac:dyDescent="0.4">
      <c r="B62" s="59">
        <v>24</v>
      </c>
      <c r="C62" s="59">
        <v>40</v>
      </c>
      <c r="D62" s="61">
        <v>1.2152777777777778E-3</v>
      </c>
      <c r="E62" s="59"/>
      <c r="F62" s="59"/>
      <c r="G62" s="59"/>
      <c r="H62" s="59"/>
      <c r="I62" s="59"/>
      <c r="J62" s="59">
        <v>7</v>
      </c>
      <c r="K62" s="61">
        <v>6.076388888888889E-3</v>
      </c>
      <c r="L62" s="59" t="s">
        <v>72</v>
      </c>
      <c r="M62" s="61">
        <f>(TEXT(SUM(TabAir[[#This Row],[18]:[3]])/(24*60*60),"[mm]:ss"))+TabAir[[#This Row],[Rem. Palier]]</f>
        <v>6.076388888888889E-3</v>
      </c>
    </row>
    <row r="63" spans="2:13" x14ac:dyDescent="0.4">
      <c r="B63" s="59">
        <v>24</v>
      </c>
      <c r="C63" s="59">
        <v>45</v>
      </c>
      <c r="D63" s="61">
        <v>1.2152777777777778E-3</v>
      </c>
      <c r="E63" s="59"/>
      <c r="F63" s="59"/>
      <c r="G63" s="59"/>
      <c r="H63" s="59"/>
      <c r="I63" s="59"/>
      <c r="J63" s="59">
        <v>10</v>
      </c>
      <c r="K63" s="61">
        <v>8.1597222222222227E-3</v>
      </c>
      <c r="L63" s="59" t="s">
        <v>72</v>
      </c>
      <c r="M63" s="61">
        <f>(TEXT(SUM(TabAir[[#This Row],[18]:[3]])/(24*60*60),"[mm]:ss"))+TabAir[[#This Row],[Rem. Palier]]</f>
        <v>8.159722222222221E-3</v>
      </c>
    </row>
    <row r="64" spans="2:13" x14ac:dyDescent="0.4">
      <c r="B64" s="59">
        <v>24</v>
      </c>
      <c r="C64" s="59">
        <v>50</v>
      </c>
      <c r="D64" s="61">
        <v>1.2152777777777778E-3</v>
      </c>
      <c r="E64" s="59"/>
      <c r="F64" s="59"/>
      <c r="G64" s="59"/>
      <c r="H64" s="59"/>
      <c r="I64" s="59"/>
      <c r="J64" s="59">
        <v>15</v>
      </c>
      <c r="K64" s="61">
        <v>1.1631944444444445E-2</v>
      </c>
      <c r="L64" s="59" t="s">
        <v>72</v>
      </c>
      <c r="M64" s="61">
        <f>(TEXT(SUM(TabAir[[#This Row],[18]:[3]])/(24*60*60),"[mm]:ss"))+TabAir[[#This Row],[Rem. Palier]]</f>
        <v>1.1631944444444445E-2</v>
      </c>
    </row>
    <row r="65" spans="2:13" x14ac:dyDescent="0.4">
      <c r="B65" s="59">
        <v>24</v>
      </c>
      <c r="C65" s="59">
        <v>60</v>
      </c>
      <c r="D65" s="61">
        <v>1.0416666666666667E-3</v>
      </c>
      <c r="E65" s="59"/>
      <c r="F65" s="59"/>
      <c r="G65" s="59"/>
      <c r="H65" s="59"/>
      <c r="I65" s="59">
        <v>3</v>
      </c>
      <c r="J65" s="59">
        <v>20</v>
      </c>
      <c r="K65" s="61">
        <v>1.7013888888888887E-2</v>
      </c>
      <c r="L65" s="59" t="s">
        <v>72</v>
      </c>
      <c r="M65" s="61">
        <f>(TEXT(SUM(TabAir[[#This Row],[18]:[3]])/(24*60*60),"[mm]:ss"))+TabAir[[#This Row],[Rem. Palier]]</f>
        <v>1.7013888888888887E-2</v>
      </c>
    </row>
    <row r="66" spans="2:13" x14ac:dyDescent="0.4">
      <c r="B66" s="59">
        <v>24</v>
      </c>
      <c r="C66" s="59">
        <v>70</v>
      </c>
      <c r="D66" s="61">
        <v>1.0416666666666667E-3</v>
      </c>
      <c r="E66" s="59"/>
      <c r="F66" s="59"/>
      <c r="G66" s="59"/>
      <c r="H66" s="59"/>
      <c r="I66" s="59">
        <v>5</v>
      </c>
      <c r="J66" s="59">
        <v>30</v>
      </c>
      <c r="K66" s="61">
        <v>2.5347222222222222E-2</v>
      </c>
      <c r="L66" s="59" t="s">
        <v>72</v>
      </c>
      <c r="M66" s="61">
        <f>(TEXT(SUM(TabAir[[#This Row],[18]:[3]])/(24*60*60),"[mm]:ss"))+TabAir[[#This Row],[Rem. Palier]]</f>
        <v>2.5347222222222222E-2</v>
      </c>
    </row>
    <row r="67" spans="2:13" x14ac:dyDescent="0.4">
      <c r="B67" s="59">
        <v>24</v>
      </c>
      <c r="C67" s="59">
        <v>80</v>
      </c>
      <c r="D67" s="61">
        <v>1.0416666666666667E-3</v>
      </c>
      <c r="E67" s="59"/>
      <c r="F67" s="59"/>
      <c r="G67" s="59"/>
      <c r="H67" s="59"/>
      <c r="I67" s="59">
        <v>10</v>
      </c>
      <c r="J67" s="59">
        <v>35</v>
      </c>
      <c r="K67" s="61">
        <v>3.229166666666667E-2</v>
      </c>
      <c r="L67" s="59" t="s">
        <v>72</v>
      </c>
      <c r="M67" s="61">
        <f>(TEXT(SUM(TabAir[[#This Row],[18]:[3]])/(24*60*60),"[mm]:ss"))+TabAir[[#This Row],[Rem. Palier]]</f>
        <v>3.229166666666667E-2</v>
      </c>
    </row>
    <row r="68" spans="2:13" x14ac:dyDescent="0.4">
      <c r="B68" s="59">
        <v>24</v>
      </c>
      <c r="C68" s="59">
        <v>90</v>
      </c>
      <c r="D68" s="61">
        <v>1.0416666666666667E-3</v>
      </c>
      <c r="E68" s="59"/>
      <c r="F68" s="59"/>
      <c r="G68" s="59"/>
      <c r="H68" s="59"/>
      <c r="I68" s="59">
        <v>15</v>
      </c>
      <c r="J68" s="59">
        <v>40</v>
      </c>
      <c r="K68" s="61">
        <v>3.923611111111111E-2</v>
      </c>
      <c r="L68" s="59" t="s">
        <v>72</v>
      </c>
      <c r="M68" s="61">
        <f>(TEXT(SUM(TabAir[[#This Row],[18]:[3]])/(24*60*60),"[mm]:ss"))+TabAir[[#This Row],[Rem. Palier]]</f>
        <v>3.9236111111111117E-2</v>
      </c>
    </row>
    <row r="69" spans="2:13" x14ac:dyDescent="0.4">
      <c r="B69" s="59">
        <v>24</v>
      </c>
      <c r="C69" s="59">
        <v>100</v>
      </c>
      <c r="D69" s="61">
        <v>8.6805555555555551E-4</v>
      </c>
      <c r="E69" s="59"/>
      <c r="F69" s="59"/>
      <c r="G69" s="59"/>
      <c r="H69" s="59">
        <v>3</v>
      </c>
      <c r="I69" s="59">
        <v>20</v>
      </c>
      <c r="J69" s="59">
        <v>45</v>
      </c>
      <c r="K69" s="61">
        <v>4.809027777777778E-2</v>
      </c>
      <c r="L69" s="59" t="s">
        <v>72</v>
      </c>
      <c r="M69" s="61">
        <f>(TEXT(SUM(TabAir[[#This Row],[18]:[3]])/(24*60*60),"[mm]:ss"))+TabAir[[#This Row],[Rem. Palier]]</f>
        <v>4.8090277777777773E-2</v>
      </c>
    </row>
    <row r="70" spans="2:13" x14ac:dyDescent="0.4">
      <c r="B70" s="59">
        <v>24</v>
      </c>
      <c r="C70" s="59">
        <v>110</v>
      </c>
      <c r="D70" s="61">
        <v>8.6805555555555551E-4</v>
      </c>
      <c r="E70" s="59"/>
      <c r="F70" s="59"/>
      <c r="G70" s="59"/>
      <c r="H70" s="59">
        <v>3</v>
      </c>
      <c r="I70" s="59">
        <v>25</v>
      </c>
      <c r="J70" s="59">
        <v>50</v>
      </c>
      <c r="K70" s="61">
        <v>5.5034722222222221E-2</v>
      </c>
      <c r="L70" s="59" t="s">
        <v>72</v>
      </c>
      <c r="M70" s="61">
        <f>(TEXT(SUM(TabAir[[#This Row],[18]:[3]])/(24*60*60),"[mm]:ss"))+TabAir[[#This Row],[Rem. Palier]]</f>
        <v>5.5034722222222221E-2</v>
      </c>
    </row>
    <row r="71" spans="2:13" x14ac:dyDescent="0.4">
      <c r="B71" s="59">
        <v>24</v>
      </c>
      <c r="C71" s="59">
        <v>120</v>
      </c>
      <c r="D71" s="61">
        <v>8.6805555555555551E-4</v>
      </c>
      <c r="E71" s="59"/>
      <c r="F71" s="59"/>
      <c r="G71" s="59"/>
      <c r="H71" s="59">
        <v>3</v>
      </c>
      <c r="I71" s="59">
        <v>30</v>
      </c>
      <c r="J71" s="59">
        <v>60</v>
      </c>
      <c r="K71" s="61">
        <v>6.5451388888888892E-2</v>
      </c>
      <c r="L71" s="59" t="s">
        <v>72</v>
      </c>
      <c r="M71" s="61">
        <f>(TEXT(SUM(TabAir[[#This Row],[18]:[3]])/(24*60*60),"[mm]:ss"))+TabAir[[#This Row],[Rem. Palier]]</f>
        <v>6.5451388888888892E-2</v>
      </c>
    </row>
    <row r="72" spans="2:13" x14ac:dyDescent="0.4">
      <c r="B72" s="59">
        <v>24</v>
      </c>
      <c r="C72" s="59">
        <v>130</v>
      </c>
      <c r="D72" s="61">
        <v>8.6805555555555551E-4</v>
      </c>
      <c r="E72" s="59"/>
      <c r="F72" s="59"/>
      <c r="G72" s="59"/>
      <c r="H72" s="59">
        <v>5</v>
      </c>
      <c r="I72" s="59">
        <v>30</v>
      </c>
      <c r="J72" s="59">
        <v>65</v>
      </c>
      <c r="K72" s="61">
        <v>7.03125E-2</v>
      </c>
      <c r="L72" s="59" t="s">
        <v>72</v>
      </c>
      <c r="M72" s="61">
        <f>(TEXT(SUM(TabAir[[#This Row],[18]:[3]])/(24*60*60),"[mm]:ss"))+TabAir[[#This Row],[Rem. Palier]]</f>
        <v>7.03125E-2</v>
      </c>
    </row>
    <row r="73" spans="2:13" x14ac:dyDescent="0.4">
      <c r="B73" s="59">
        <v>24</v>
      </c>
      <c r="C73" s="59">
        <v>140</v>
      </c>
      <c r="D73" s="61">
        <v>8.6805555555555551E-4</v>
      </c>
      <c r="E73" s="59"/>
      <c r="F73" s="59"/>
      <c r="G73" s="59"/>
      <c r="H73" s="59">
        <v>10</v>
      </c>
      <c r="I73" s="59">
        <v>35</v>
      </c>
      <c r="J73" s="59">
        <v>70</v>
      </c>
      <c r="K73" s="61">
        <v>8.0729166666666671E-2</v>
      </c>
      <c r="L73" s="59" t="s">
        <v>73</v>
      </c>
      <c r="M73" s="61">
        <f>(TEXT(SUM(TabAir[[#This Row],[18]:[3]])/(24*60*60),"[mm]:ss"))+TabAir[[#This Row],[Rem. Palier]]</f>
        <v>8.0729166666666657E-2</v>
      </c>
    </row>
    <row r="74" spans="2:13" x14ac:dyDescent="0.4">
      <c r="B74" s="59">
        <v>24</v>
      </c>
      <c r="C74" s="59">
        <v>150</v>
      </c>
      <c r="D74" s="61">
        <v>8.6805555555555551E-4</v>
      </c>
      <c r="E74" s="59"/>
      <c r="F74" s="59"/>
      <c r="G74" s="59"/>
      <c r="H74" s="59">
        <v>10</v>
      </c>
      <c r="I74" s="59">
        <v>40</v>
      </c>
      <c r="J74" s="59">
        <v>75</v>
      </c>
      <c r="K74" s="61">
        <v>8.7673611111111105E-2</v>
      </c>
      <c r="L74" s="59" t="s">
        <v>73</v>
      </c>
      <c r="M74" s="61">
        <f>(TEXT(SUM(TabAir[[#This Row],[18]:[3]])/(24*60*60),"[mm]:ss"))+TabAir[[#This Row],[Rem. Palier]]</f>
        <v>8.7673611111111105E-2</v>
      </c>
    </row>
    <row r="75" spans="2:13" x14ac:dyDescent="0.4">
      <c r="B75" s="59">
        <v>27</v>
      </c>
      <c r="C75" s="59">
        <v>20</v>
      </c>
      <c r="D75" s="61">
        <v>1.5625000000000001E-3</v>
      </c>
      <c r="E75" s="59"/>
      <c r="F75" s="59"/>
      <c r="G75" s="59"/>
      <c r="H75" s="59"/>
      <c r="I75" s="59"/>
      <c r="J75" s="59"/>
      <c r="K75" s="61">
        <v>1.5625000000000001E-3</v>
      </c>
      <c r="L75" s="59" t="s">
        <v>72</v>
      </c>
      <c r="M75" s="61">
        <f>(TEXT(SUM(TabAir[[#This Row],[18]:[3]])/(24*60*60),"[mm]:ss"))+TabAir[[#This Row],[Rem. Palier]]</f>
        <v>1.5625000000000001E-3</v>
      </c>
    </row>
    <row r="76" spans="2:13" x14ac:dyDescent="0.4">
      <c r="B76" s="59">
        <v>27</v>
      </c>
      <c r="C76" s="59">
        <v>25</v>
      </c>
      <c r="D76" s="61">
        <v>1.3888888888888889E-3</v>
      </c>
      <c r="E76" s="59"/>
      <c r="F76" s="59"/>
      <c r="G76" s="59"/>
      <c r="H76" s="59"/>
      <c r="I76" s="59"/>
      <c r="J76" s="59">
        <v>3</v>
      </c>
      <c r="K76" s="61">
        <v>3.472222222222222E-3</v>
      </c>
      <c r="L76" s="59" t="s">
        <v>72</v>
      </c>
      <c r="M76" s="61">
        <f>(TEXT(SUM(TabAir[[#This Row],[18]:[3]])/(24*60*60),"[mm]:ss"))+TabAir[[#This Row],[Rem. Palier]]</f>
        <v>3.472222222222222E-3</v>
      </c>
    </row>
    <row r="77" spans="2:13" x14ac:dyDescent="0.4">
      <c r="B77" s="59">
        <v>27</v>
      </c>
      <c r="C77" s="59">
        <v>30</v>
      </c>
      <c r="D77" s="61">
        <v>1.3888888888888889E-3</v>
      </c>
      <c r="E77" s="59"/>
      <c r="F77" s="59"/>
      <c r="G77" s="59"/>
      <c r="H77" s="59"/>
      <c r="I77" s="59"/>
      <c r="J77" s="59">
        <v>5</v>
      </c>
      <c r="K77" s="61">
        <v>4.8611111111111112E-3</v>
      </c>
      <c r="L77" s="59" t="s">
        <v>72</v>
      </c>
      <c r="M77" s="61">
        <f>(TEXT(SUM(TabAir[[#This Row],[18]:[3]])/(24*60*60),"[mm]:ss"))+TabAir[[#This Row],[Rem. Palier]]</f>
        <v>4.8611111111111112E-3</v>
      </c>
    </row>
    <row r="78" spans="2:13" x14ac:dyDescent="0.4">
      <c r="B78" s="59">
        <v>27</v>
      </c>
      <c r="C78" s="59">
        <v>35</v>
      </c>
      <c r="D78" s="61">
        <v>1.3888888888888889E-3</v>
      </c>
      <c r="E78" s="59"/>
      <c r="F78" s="59"/>
      <c r="G78" s="59"/>
      <c r="H78" s="59"/>
      <c r="I78" s="59"/>
      <c r="J78" s="59">
        <v>10</v>
      </c>
      <c r="K78" s="61">
        <v>8.3333333333333332E-3</v>
      </c>
      <c r="L78" s="59" t="s">
        <v>72</v>
      </c>
      <c r="M78" s="61">
        <f>(TEXT(SUM(TabAir[[#This Row],[18]:[3]])/(24*60*60),"[mm]:ss"))+TabAir[[#This Row],[Rem. Palier]]</f>
        <v>8.3333333333333332E-3</v>
      </c>
    </row>
    <row r="79" spans="2:13" x14ac:dyDescent="0.4">
      <c r="B79" s="59">
        <v>27</v>
      </c>
      <c r="C79" s="59">
        <v>40</v>
      </c>
      <c r="D79" s="61">
        <v>1.2152777777777778E-3</v>
      </c>
      <c r="E79" s="59"/>
      <c r="F79" s="59"/>
      <c r="G79" s="59"/>
      <c r="H79" s="59"/>
      <c r="I79" s="59">
        <v>3</v>
      </c>
      <c r="J79" s="59">
        <v>12</v>
      </c>
      <c r="K79" s="61">
        <v>1.1631944444444445E-2</v>
      </c>
      <c r="L79" s="59" t="s">
        <v>72</v>
      </c>
      <c r="M79" s="61">
        <f>(TEXT(SUM(TabAir[[#This Row],[18]:[3]])/(24*60*60),"[mm]:ss"))+TabAir[[#This Row],[Rem. Palier]]</f>
        <v>1.1631944444444445E-2</v>
      </c>
    </row>
    <row r="80" spans="2:13" x14ac:dyDescent="0.4">
      <c r="B80" s="59">
        <v>27</v>
      </c>
      <c r="C80" s="59">
        <v>45</v>
      </c>
      <c r="D80" s="61">
        <v>1.2152777777777778E-3</v>
      </c>
      <c r="E80" s="59"/>
      <c r="F80" s="59"/>
      <c r="G80" s="59"/>
      <c r="H80" s="59"/>
      <c r="I80" s="59">
        <v>3</v>
      </c>
      <c r="J80" s="59">
        <v>15</v>
      </c>
      <c r="K80" s="61">
        <v>1.3715277777777778E-2</v>
      </c>
      <c r="L80" s="59" t="s">
        <v>72</v>
      </c>
      <c r="M80" s="61">
        <f>(TEXT(SUM(TabAir[[#This Row],[18]:[3]])/(24*60*60),"[mm]:ss"))+TabAir[[#This Row],[Rem. Palier]]</f>
        <v>1.3715277777777778E-2</v>
      </c>
    </row>
    <row r="81" spans="2:13" x14ac:dyDescent="0.4">
      <c r="B81" s="59">
        <v>27</v>
      </c>
      <c r="C81" s="59">
        <v>50</v>
      </c>
      <c r="D81" s="61">
        <v>1.2152777777777778E-3</v>
      </c>
      <c r="E81" s="59"/>
      <c r="F81" s="59"/>
      <c r="G81" s="59"/>
      <c r="H81" s="59"/>
      <c r="I81" s="59">
        <v>5</v>
      </c>
      <c r="J81" s="59">
        <v>20</v>
      </c>
      <c r="K81" s="61">
        <v>1.8576388888888889E-2</v>
      </c>
      <c r="L81" s="59" t="s">
        <v>72</v>
      </c>
      <c r="M81" s="61">
        <f>(TEXT(SUM(TabAir[[#This Row],[18]:[3]])/(24*60*60),"[mm]:ss"))+TabAir[[#This Row],[Rem. Palier]]</f>
        <v>1.8576388888888889E-2</v>
      </c>
    </row>
    <row r="82" spans="2:13" x14ac:dyDescent="0.4">
      <c r="B82" s="59">
        <v>27</v>
      </c>
      <c r="C82" s="59">
        <v>60</v>
      </c>
      <c r="D82" s="61">
        <v>1.2152777777777778E-3</v>
      </c>
      <c r="E82" s="59"/>
      <c r="F82" s="59"/>
      <c r="G82" s="59"/>
      <c r="H82" s="59"/>
      <c r="I82" s="59">
        <v>7</v>
      </c>
      <c r="J82" s="59">
        <v>30</v>
      </c>
      <c r="K82" s="61">
        <v>2.6909722222222224E-2</v>
      </c>
      <c r="L82" s="59" t="s">
        <v>72</v>
      </c>
      <c r="M82" s="61">
        <f>(TEXT(SUM(TabAir[[#This Row],[18]:[3]])/(24*60*60),"[mm]:ss"))+TabAir[[#This Row],[Rem. Palier]]</f>
        <v>2.690972222222222E-2</v>
      </c>
    </row>
    <row r="83" spans="2:13" x14ac:dyDescent="0.4">
      <c r="B83" s="59">
        <v>27</v>
      </c>
      <c r="C83" s="59">
        <v>70</v>
      </c>
      <c r="D83" s="61">
        <v>1.2152777777777778E-3</v>
      </c>
      <c r="E83" s="59"/>
      <c r="F83" s="59"/>
      <c r="G83" s="59"/>
      <c r="H83" s="59">
        <v>3</v>
      </c>
      <c r="I83" s="59">
        <v>12</v>
      </c>
      <c r="J83" s="59">
        <v>35</v>
      </c>
      <c r="K83" s="61">
        <v>3.5937499999999997E-2</v>
      </c>
      <c r="L83" s="59" t="s">
        <v>72</v>
      </c>
      <c r="M83" s="61">
        <f>(TEXT(SUM(TabAir[[#This Row],[18]:[3]])/(24*60*60),"[mm]:ss"))+TabAir[[#This Row],[Rem. Palier]]</f>
        <v>3.5937500000000004E-2</v>
      </c>
    </row>
    <row r="84" spans="2:13" x14ac:dyDescent="0.4">
      <c r="B84" s="59">
        <v>27</v>
      </c>
      <c r="C84" s="59">
        <v>80</v>
      </c>
      <c r="D84" s="61">
        <v>1.0416666666666667E-3</v>
      </c>
      <c r="E84" s="59"/>
      <c r="F84" s="59"/>
      <c r="G84" s="59"/>
      <c r="H84" s="59">
        <v>3</v>
      </c>
      <c r="I84" s="59">
        <v>17</v>
      </c>
      <c r="J84" s="59">
        <v>40</v>
      </c>
      <c r="K84" s="61">
        <v>4.2708333333333334E-2</v>
      </c>
      <c r="L84" s="59" t="s">
        <v>72</v>
      </c>
      <c r="M84" s="61">
        <f>(TEXT(SUM(TabAir[[#This Row],[18]:[3]])/(24*60*60),"[mm]:ss"))+TabAir[[#This Row],[Rem. Palier]]</f>
        <v>4.2708333333333334E-2</v>
      </c>
    </row>
    <row r="85" spans="2:13" x14ac:dyDescent="0.4">
      <c r="B85" s="59">
        <v>27</v>
      </c>
      <c r="C85" s="59">
        <v>90</v>
      </c>
      <c r="D85" s="61">
        <v>1.0416666666666667E-3</v>
      </c>
      <c r="E85" s="59"/>
      <c r="F85" s="59"/>
      <c r="G85" s="59"/>
      <c r="H85" s="59">
        <v>5</v>
      </c>
      <c r="I85" s="59">
        <v>25</v>
      </c>
      <c r="J85" s="59">
        <v>50</v>
      </c>
      <c r="K85" s="61">
        <v>5.6597222222222222E-2</v>
      </c>
      <c r="L85" s="59" t="s">
        <v>72</v>
      </c>
      <c r="M85" s="61">
        <f>(TEXT(SUM(TabAir[[#This Row],[18]:[3]])/(24*60*60),"[mm]:ss"))+TabAir[[#This Row],[Rem. Palier]]</f>
        <v>5.6597222222222222E-2</v>
      </c>
    </row>
    <row r="86" spans="2:13" x14ac:dyDescent="0.4">
      <c r="B86" s="59">
        <v>27</v>
      </c>
      <c r="C86" s="59">
        <v>100</v>
      </c>
      <c r="D86" s="61">
        <v>1.0416666666666667E-3</v>
      </c>
      <c r="E86" s="59"/>
      <c r="F86" s="59"/>
      <c r="G86" s="59"/>
      <c r="H86" s="59">
        <v>10</v>
      </c>
      <c r="I86" s="59">
        <v>30</v>
      </c>
      <c r="J86" s="59">
        <v>55</v>
      </c>
      <c r="K86" s="61">
        <v>6.7013888888888887E-2</v>
      </c>
      <c r="L86" s="59" t="s">
        <v>72</v>
      </c>
      <c r="M86" s="61">
        <f>(TEXT(SUM(TabAir[[#This Row],[18]:[3]])/(24*60*60),"[mm]:ss"))+TabAir[[#This Row],[Rem. Palier]]</f>
        <v>6.7013888888888887E-2</v>
      </c>
    </row>
    <row r="87" spans="2:13" x14ac:dyDescent="0.4">
      <c r="B87" s="59">
        <v>27</v>
      </c>
      <c r="C87" s="59">
        <v>110</v>
      </c>
      <c r="D87" s="61">
        <v>1.0416666666666667E-3</v>
      </c>
      <c r="E87" s="59"/>
      <c r="F87" s="59"/>
      <c r="G87" s="59"/>
      <c r="H87" s="59">
        <v>12</v>
      </c>
      <c r="I87" s="59">
        <v>30</v>
      </c>
      <c r="J87" s="59">
        <v>65</v>
      </c>
      <c r="K87" s="61">
        <v>7.5347222222222218E-2</v>
      </c>
      <c r="L87" s="59" t="s">
        <v>72</v>
      </c>
      <c r="M87" s="61">
        <f>(TEXT(SUM(TabAir[[#This Row],[18]:[3]])/(24*60*60),"[mm]:ss"))+TabAir[[#This Row],[Rem. Palier]]</f>
        <v>7.5347222222222218E-2</v>
      </c>
    </row>
    <row r="88" spans="2:13" x14ac:dyDescent="0.4">
      <c r="B88" s="59">
        <v>27</v>
      </c>
      <c r="C88" s="59">
        <v>120</v>
      </c>
      <c r="D88" s="61">
        <v>1.0416666666666667E-3</v>
      </c>
      <c r="E88" s="59"/>
      <c r="F88" s="59"/>
      <c r="G88" s="59"/>
      <c r="H88" s="59">
        <v>15</v>
      </c>
      <c r="I88" s="59">
        <v>35</v>
      </c>
      <c r="J88" s="59">
        <v>70</v>
      </c>
      <c r="K88" s="61">
        <v>8.4375000000000006E-2</v>
      </c>
      <c r="L88" s="59" t="s">
        <v>72</v>
      </c>
      <c r="M88" s="61">
        <f>(TEXT(SUM(TabAir[[#This Row],[18]:[3]])/(24*60*60),"[mm]:ss"))+TabAir[[#This Row],[Rem. Palier]]</f>
        <v>8.4374999999999992E-2</v>
      </c>
    </row>
    <row r="89" spans="2:13" x14ac:dyDescent="0.4">
      <c r="B89" s="59">
        <v>27</v>
      </c>
      <c r="C89" s="59">
        <v>130</v>
      </c>
      <c r="D89" s="61">
        <v>8.6805555555555551E-4</v>
      </c>
      <c r="E89" s="59"/>
      <c r="F89" s="59"/>
      <c r="G89" s="59">
        <v>3</v>
      </c>
      <c r="H89" s="59">
        <v>20</v>
      </c>
      <c r="I89" s="59">
        <v>40</v>
      </c>
      <c r="J89" s="59">
        <v>75</v>
      </c>
      <c r="K89" s="61">
        <v>9.6701388888888892E-2</v>
      </c>
      <c r="L89" s="59" t="s">
        <v>73</v>
      </c>
      <c r="M89" s="61">
        <f>(TEXT(SUM(TabAir[[#This Row],[18]:[3]])/(24*60*60),"[mm]:ss"))+TabAir[[#This Row],[Rem. Palier]]</f>
        <v>9.6701388888888892E-2</v>
      </c>
    </row>
    <row r="90" spans="2:13" x14ac:dyDescent="0.4">
      <c r="B90" s="59">
        <v>30</v>
      </c>
      <c r="C90" s="59">
        <v>15</v>
      </c>
      <c r="D90" s="61">
        <v>1.736111111111111E-3</v>
      </c>
      <c r="E90" s="59"/>
      <c r="F90" s="59"/>
      <c r="G90" s="59"/>
      <c r="H90" s="59"/>
      <c r="I90" s="59"/>
      <c r="J90" s="59"/>
      <c r="K90" s="61">
        <v>1.736111111111111E-3</v>
      </c>
      <c r="L90" s="59" t="s">
        <v>72</v>
      </c>
      <c r="M90" s="61">
        <f>(TEXT(SUM(TabAir[[#This Row],[18]:[3]])/(24*60*60),"[mm]:ss"))+TabAir[[#This Row],[Rem. Palier]]</f>
        <v>1.736111111111111E-3</v>
      </c>
    </row>
    <row r="91" spans="2:13" x14ac:dyDescent="0.4">
      <c r="B91" s="59">
        <v>30</v>
      </c>
      <c r="C91" s="59">
        <v>20</v>
      </c>
      <c r="D91" s="61">
        <v>1.5625000000000001E-3</v>
      </c>
      <c r="E91" s="59"/>
      <c r="F91" s="59"/>
      <c r="G91" s="59"/>
      <c r="H91" s="59"/>
      <c r="I91" s="59"/>
      <c r="J91" s="59">
        <v>3</v>
      </c>
      <c r="K91" s="61">
        <v>3.6458333333333334E-3</v>
      </c>
      <c r="L91" s="59" t="s">
        <v>72</v>
      </c>
      <c r="M91" s="61">
        <f>(TEXT(SUM(TabAir[[#This Row],[18]:[3]])/(24*60*60),"[mm]:ss"))+TabAir[[#This Row],[Rem. Palier]]</f>
        <v>3.6458333333333334E-3</v>
      </c>
    </row>
    <row r="92" spans="2:13" x14ac:dyDescent="0.4">
      <c r="B92" s="59">
        <v>30</v>
      </c>
      <c r="C92" s="59">
        <v>25</v>
      </c>
      <c r="D92" s="61">
        <v>1.5625000000000001E-3</v>
      </c>
      <c r="E92" s="59"/>
      <c r="F92" s="59"/>
      <c r="G92" s="59"/>
      <c r="H92" s="59"/>
      <c r="I92" s="59"/>
      <c r="J92" s="59">
        <v>5</v>
      </c>
      <c r="K92" s="61">
        <v>5.0347222222222225E-3</v>
      </c>
      <c r="L92" s="59" t="s">
        <v>72</v>
      </c>
      <c r="M92" s="61">
        <f>(TEXT(SUM(TabAir[[#This Row],[18]:[3]])/(24*60*60),"[mm]:ss"))+TabAir[[#This Row],[Rem. Palier]]</f>
        <v>5.0347222222222217E-3</v>
      </c>
    </row>
    <row r="93" spans="2:13" x14ac:dyDescent="0.4">
      <c r="B93" s="59">
        <v>30</v>
      </c>
      <c r="C93" s="59">
        <v>30</v>
      </c>
      <c r="D93" s="61">
        <v>1.5625000000000001E-3</v>
      </c>
      <c r="E93" s="59"/>
      <c r="F93" s="59"/>
      <c r="G93" s="59"/>
      <c r="H93" s="59"/>
      <c r="I93" s="59"/>
      <c r="J93" s="59">
        <v>10</v>
      </c>
      <c r="K93" s="61">
        <v>8.5069444444444437E-3</v>
      </c>
      <c r="L93" s="59" t="s">
        <v>72</v>
      </c>
      <c r="M93" s="61">
        <f>(TEXT(SUM(TabAir[[#This Row],[18]:[3]])/(24*60*60),"[mm]:ss"))+TabAir[[#This Row],[Rem. Palier]]</f>
        <v>8.5069444444444437E-3</v>
      </c>
    </row>
    <row r="94" spans="2:13" x14ac:dyDescent="0.4">
      <c r="B94" s="59">
        <v>30</v>
      </c>
      <c r="C94" s="59">
        <v>35</v>
      </c>
      <c r="D94" s="61">
        <v>1.3888888888888889E-3</v>
      </c>
      <c r="E94" s="59"/>
      <c r="F94" s="59"/>
      <c r="G94" s="59"/>
      <c r="H94" s="59"/>
      <c r="I94" s="59">
        <v>3</v>
      </c>
      <c r="J94" s="59">
        <v>12</v>
      </c>
      <c r="K94" s="61">
        <v>1.1805555555555555E-2</v>
      </c>
      <c r="L94" s="59" t="s">
        <v>72</v>
      </c>
      <c r="M94" s="61">
        <f>(TEXT(SUM(TabAir[[#This Row],[18]:[3]])/(24*60*60),"[mm]:ss"))+TabAir[[#This Row],[Rem. Palier]]</f>
        <v>1.1805555555555555E-2</v>
      </c>
    </row>
    <row r="95" spans="2:13" x14ac:dyDescent="0.4">
      <c r="B95" s="59">
        <v>30</v>
      </c>
      <c r="C95" s="59">
        <v>40</v>
      </c>
      <c r="D95" s="61">
        <v>1.3888888888888889E-3</v>
      </c>
      <c r="E95" s="59"/>
      <c r="F95" s="59"/>
      <c r="G95" s="59"/>
      <c r="H95" s="59"/>
      <c r="I95" s="59">
        <v>5</v>
      </c>
      <c r="J95" s="59">
        <v>17</v>
      </c>
      <c r="K95" s="61">
        <v>1.6666666666666666E-2</v>
      </c>
      <c r="L95" s="59" t="s">
        <v>72</v>
      </c>
      <c r="M95" s="61">
        <f>(TEXT(SUM(TabAir[[#This Row],[18]:[3]])/(24*60*60),"[mm]:ss"))+TabAir[[#This Row],[Rem. Palier]]</f>
        <v>1.6666666666666666E-2</v>
      </c>
    </row>
    <row r="96" spans="2:13" x14ac:dyDescent="0.4">
      <c r="B96" s="59">
        <v>30</v>
      </c>
      <c r="C96" s="59">
        <v>45</v>
      </c>
      <c r="D96" s="61">
        <v>1.3888888888888889E-3</v>
      </c>
      <c r="E96" s="59"/>
      <c r="F96" s="59"/>
      <c r="G96" s="59"/>
      <c r="H96" s="59"/>
      <c r="I96" s="59">
        <v>7</v>
      </c>
      <c r="J96" s="59">
        <v>20</v>
      </c>
      <c r="K96" s="61">
        <v>2.013888888888889E-2</v>
      </c>
      <c r="L96" s="59" t="s">
        <v>72</v>
      </c>
      <c r="M96" s="61">
        <f>(TEXT(SUM(TabAir[[#This Row],[18]:[3]])/(24*60*60),"[mm]:ss"))+TabAir[[#This Row],[Rem. Palier]]</f>
        <v>2.0138888888888887E-2</v>
      </c>
    </row>
    <row r="97" spans="2:13" x14ac:dyDescent="0.4">
      <c r="B97" s="59">
        <v>30</v>
      </c>
      <c r="C97" s="59">
        <v>50</v>
      </c>
      <c r="D97" s="61">
        <v>1.3888888888888889E-3</v>
      </c>
      <c r="E97" s="59"/>
      <c r="F97" s="59"/>
      <c r="G97" s="59"/>
      <c r="H97" s="59"/>
      <c r="I97" s="59">
        <v>10</v>
      </c>
      <c r="J97" s="59">
        <v>25</v>
      </c>
      <c r="K97" s="61">
        <v>2.5694444444444443E-2</v>
      </c>
      <c r="L97" s="59" t="s">
        <v>72</v>
      </c>
      <c r="M97" s="61">
        <f>(TEXT(SUM(TabAir[[#This Row],[18]:[3]])/(24*60*60),"[mm]:ss"))+TabAir[[#This Row],[Rem. Palier]]</f>
        <v>2.5694444444444443E-2</v>
      </c>
    </row>
    <row r="98" spans="2:13" x14ac:dyDescent="0.4">
      <c r="B98" s="59">
        <v>30</v>
      </c>
      <c r="C98" s="59">
        <v>60</v>
      </c>
      <c r="D98" s="61">
        <v>1.2152777777777778E-3</v>
      </c>
      <c r="E98" s="59"/>
      <c r="F98" s="59"/>
      <c r="G98" s="59"/>
      <c r="H98" s="59">
        <v>3</v>
      </c>
      <c r="I98" s="59">
        <v>15</v>
      </c>
      <c r="J98" s="59">
        <v>35</v>
      </c>
      <c r="K98" s="61">
        <v>3.802083333333333E-2</v>
      </c>
      <c r="L98" s="59" t="s">
        <v>72</v>
      </c>
      <c r="M98" s="61">
        <f>(TEXT(SUM(TabAir[[#This Row],[18]:[3]])/(24*60*60),"[mm]:ss"))+TabAir[[#This Row],[Rem. Palier]]</f>
        <v>3.8020833333333337E-2</v>
      </c>
    </row>
    <row r="99" spans="2:13" x14ac:dyDescent="0.4">
      <c r="B99" s="59">
        <v>30</v>
      </c>
      <c r="C99" s="59">
        <v>70</v>
      </c>
      <c r="D99" s="61">
        <v>1.2152777777777778E-3</v>
      </c>
      <c r="E99" s="59"/>
      <c r="F99" s="59"/>
      <c r="G99" s="59"/>
      <c r="H99" s="59">
        <v>5</v>
      </c>
      <c r="I99" s="59">
        <v>20</v>
      </c>
      <c r="J99" s="59">
        <v>40</v>
      </c>
      <c r="K99" s="61">
        <v>4.6354166666666669E-2</v>
      </c>
      <c r="L99" s="59" t="s">
        <v>72</v>
      </c>
      <c r="M99" s="61">
        <f>(TEXT(SUM(TabAir[[#This Row],[18]:[3]])/(24*60*60),"[mm]:ss"))+TabAir[[#This Row],[Rem. Palier]]</f>
        <v>4.6354166666666669E-2</v>
      </c>
    </row>
    <row r="100" spans="2:13" x14ac:dyDescent="0.4">
      <c r="B100" s="59">
        <v>30</v>
      </c>
      <c r="C100" s="59">
        <v>80</v>
      </c>
      <c r="D100" s="61">
        <v>1.2152777777777778E-3</v>
      </c>
      <c r="E100" s="59"/>
      <c r="F100" s="59"/>
      <c r="G100" s="59"/>
      <c r="H100" s="59">
        <v>10</v>
      </c>
      <c r="I100" s="59">
        <v>25</v>
      </c>
      <c r="J100" s="59">
        <v>50</v>
      </c>
      <c r="K100" s="61">
        <v>6.0243055555555557E-2</v>
      </c>
      <c r="L100" s="59" t="s">
        <v>72</v>
      </c>
      <c r="M100" s="61">
        <f>(TEXT(SUM(TabAir[[#This Row],[18]:[3]])/(24*60*60),"[mm]:ss"))+TabAir[[#This Row],[Rem. Palier]]</f>
        <v>6.0243055555555557E-2</v>
      </c>
    </row>
    <row r="101" spans="2:13" x14ac:dyDescent="0.4">
      <c r="B101" s="59">
        <v>30</v>
      </c>
      <c r="C101" s="59">
        <v>90</v>
      </c>
      <c r="D101" s="61">
        <v>1.0416666666666667E-3</v>
      </c>
      <c r="E101" s="59"/>
      <c r="F101" s="59"/>
      <c r="G101" s="59">
        <v>3</v>
      </c>
      <c r="H101" s="59">
        <v>12</v>
      </c>
      <c r="I101" s="59">
        <v>30</v>
      </c>
      <c r="J101" s="59">
        <v>60</v>
      </c>
      <c r="K101" s="61">
        <v>7.3958333333333334E-2</v>
      </c>
      <c r="L101" s="59" t="s">
        <v>72</v>
      </c>
      <c r="M101" s="61">
        <f>(TEXT(SUM(TabAir[[#This Row],[18]:[3]])/(24*60*60),"[mm]:ss"))+TabAir[[#This Row],[Rem. Palier]]</f>
        <v>7.3958333333333334E-2</v>
      </c>
    </row>
    <row r="102" spans="2:13" x14ac:dyDescent="0.4">
      <c r="B102" s="59">
        <v>30</v>
      </c>
      <c r="C102" s="59">
        <v>100</v>
      </c>
      <c r="D102" s="61">
        <v>1.0416666666666667E-3</v>
      </c>
      <c r="E102" s="59"/>
      <c r="F102" s="59"/>
      <c r="G102" s="59">
        <v>3</v>
      </c>
      <c r="H102" s="59">
        <v>17</v>
      </c>
      <c r="I102" s="59">
        <v>35</v>
      </c>
      <c r="J102" s="59">
        <v>65</v>
      </c>
      <c r="K102" s="61">
        <v>8.4375000000000006E-2</v>
      </c>
      <c r="L102" s="59" t="s">
        <v>72</v>
      </c>
      <c r="M102" s="61">
        <f>(TEXT(SUM(TabAir[[#This Row],[18]:[3]])/(24*60*60),"[mm]:ss"))+TabAir[[#This Row],[Rem. Palier]]</f>
        <v>8.4374999999999992E-2</v>
      </c>
    </row>
    <row r="103" spans="2:13" x14ac:dyDescent="0.4">
      <c r="B103" s="59">
        <v>30</v>
      </c>
      <c r="C103" s="59">
        <v>110</v>
      </c>
      <c r="D103" s="61">
        <v>1.0416666666666667E-3</v>
      </c>
      <c r="E103" s="59"/>
      <c r="F103" s="59"/>
      <c r="G103" s="59">
        <v>3</v>
      </c>
      <c r="H103" s="59">
        <v>20</v>
      </c>
      <c r="I103" s="59">
        <v>40</v>
      </c>
      <c r="J103" s="59">
        <v>75</v>
      </c>
      <c r="K103" s="61">
        <v>9.6875000000000003E-2</v>
      </c>
      <c r="L103" s="59" t="s">
        <v>73</v>
      </c>
      <c r="M103" s="61">
        <f>(TEXT(SUM(TabAir[[#This Row],[18]:[3]])/(24*60*60),"[mm]:ss"))+TabAir[[#This Row],[Rem. Palier]]</f>
        <v>9.6875000000000003E-2</v>
      </c>
    </row>
    <row r="104" spans="2:13" x14ac:dyDescent="0.4">
      <c r="B104" s="59">
        <v>33</v>
      </c>
      <c r="C104" s="59">
        <v>12</v>
      </c>
      <c r="D104" s="61">
        <v>1.9097222222222222E-3</v>
      </c>
      <c r="E104" s="59"/>
      <c r="F104" s="59"/>
      <c r="G104" s="59"/>
      <c r="H104" s="59"/>
      <c r="I104" s="59"/>
      <c r="J104" s="59"/>
      <c r="K104" s="61">
        <v>1.9097222222222222E-3</v>
      </c>
      <c r="L104" s="59" t="s">
        <v>72</v>
      </c>
      <c r="M104" s="61">
        <f>(TEXT(SUM(TabAir[[#This Row],[18]:[3]])/(24*60*60),"[mm]:ss"))+TabAir[[#This Row],[Rem. Palier]]</f>
        <v>1.9097222222222222E-3</v>
      </c>
    </row>
    <row r="105" spans="2:13" x14ac:dyDescent="0.4">
      <c r="B105" s="59">
        <v>33</v>
      </c>
      <c r="C105" s="59">
        <v>15</v>
      </c>
      <c r="D105" s="61">
        <v>1.736111111111111E-3</v>
      </c>
      <c r="E105" s="59"/>
      <c r="F105" s="59"/>
      <c r="G105" s="59"/>
      <c r="H105" s="59"/>
      <c r="I105" s="59"/>
      <c r="J105" s="59">
        <v>3</v>
      </c>
      <c r="K105" s="61">
        <v>3.8194444444444443E-3</v>
      </c>
      <c r="L105" s="59" t="s">
        <v>72</v>
      </c>
      <c r="M105" s="61">
        <f>(TEXT(SUM(TabAir[[#This Row],[18]:[3]])/(24*60*60),"[mm]:ss"))+TabAir[[#This Row],[Rem. Palier]]</f>
        <v>3.8194444444444443E-3</v>
      </c>
    </row>
    <row r="106" spans="2:13" x14ac:dyDescent="0.4">
      <c r="B106" s="59">
        <v>33</v>
      </c>
      <c r="C106" s="59">
        <v>20</v>
      </c>
      <c r="D106" s="61">
        <v>1.736111111111111E-3</v>
      </c>
      <c r="E106" s="59"/>
      <c r="F106" s="59"/>
      <c r="G106" s="59"/>
      <c r="H106" s="59"/>
      <c r="I106" s="59"/>
      <c r="J106" s="59">
        <v>5</v>
      </c>
      <c r="K106" s="61">
        <v>5.208333333333333E-3</v>
      </c>
      <c r="L106" s="59" t="s">
        <v>72</v>
      </c>
      <c r="M106" s="61">
        <f>(TEXT(SUM(TabAir[[#This Row],[18]:[3]])/(24*60*60),"[mm]:ss"))+TabAir[[#This Row],[Rem. Palier]]</f>
        <v>5.208333333333333E-3</v>
      </c>
    </row>
    <row r="107" spans="2:13" x14ac:dyDescent="0.4">
      <c r="B107" s="62">
        <v>33</v>
      </c>
      <c r="C107" s="62">
        <v>25</v>
      </c>
      <c r="D107" s="63">
        <v>1.5625000000000001E-3</v>
      </c>
      <c r="E107" s="62"/>
      <c r="F107" s="62"/>
      <c r="G107" s="62"/>
      <c r="H107" s="62"/>
      <c r="I107" s="62">
        <v>3</v>
      </c>
      <c r="J107" s="62">
        <v>7</v>
      </c>
      <c r="K107" s="63">
        <v>8.5069444444444437E-3</v>
      </c>
      <c r="L107" s="62" t="s">
        <v>72</v>
      </c>
      <c r="M107" s="63">
        <f>(TEXT(SUM(TabAir[[#This Row],[18]:[3]])/(24*60*60),"[mm]:ss"))+TabAir[[#This Row],[Rem. Palier]]</f>
        <v>8.5069444444444437E-3</v>
      </c>
    </row>
    <row r="108" spans="2:13" x14ac:dyDescent="0.4">
      <c r="B108" s="59">
        <v>33</v>
      </c>
      <c r="C108" s="59">
        <v>30</v>
      </c>
      <c r="D108" s="61">
        <v>1.5625000000000001E-3</v>
      </c>
      <c r="E108" s="59"/>
      <c r="F108" s="59"/>
      <c r="G108" s="59"/>
      <c r="H108" s="59"/>
      <c r="I108" s="59">
        <v>3</v>
      </c>
      <c r="J108" s="59">
        <v>12</v>
      </c>
      <c r="K108" s="61">
        <v>1.1979166666666667E-2</v>
      </c>
      <c r="L108" s="59" t="s">
        <v>72</v>
      </c>
      <c r="M108" s="61">
        <f>(TEXT(SUM(TabAir[[#This Row],[18]:[3]])/(24*60*60),"[mm]:ss"))+TabAir[[#This Row],[Rem. Palier]]</f>
        <v>1.1979166666666666E-2</v>
      </c>
    </row>
    <row r="109" spans="2:13" x14ac:dyDescent="0.4">
      <c r="B109" s="59">
        <v>33</v>
      </c>
      <c r="C109" s="59">
        <v>35</v>
      </c>
      <c r="D109" s="61">
        <v>1.5625000000000001E-3</v>
      </c>
      <c r="E109" s="59"/>
      <c r="F109" s="59"/>
      <c r="G109" s="59"/>
      <c r="H109" s="59"/>
      <c r="I109" s="59">
        <v>5</v>
      </c>
      <c r="J109" s="59">
        <v>15</v>
      </c>
      <c r="K109" s="61">
        <v>1.545138888888889E-2</v>
      </c>
      <c r="L109" s="59" t="s">
        <v>72</v>
      </c>
      <c r="M109" s="61">
        <f>(TEXT(SUM(TabAir[[#This Row],[18]:[3]])/(24*60*60),"[mm]:ss"))+TabAir[[#This Row],[Rem. Palier]]</f>
        <v>1.5451388888888888E-2</v>
      </c>
    </row>
    <row r="110" spans="2:13" x14ac:dyDescent="0.4">
      <c r="B110" s="59">
        <v>33</v>
      </c>
      <c r="C110" s="59">
        <v>40</v>
      </c>
      <c r="D110" s="61">
        <v>1.3888888888888889E-3</v>
      </c>
      <c r="E110" s="59"/>
      <c r="F110" s="59"/>
      <c r="G110" s="59"/>
      <c r="H110" s="59">
        <v>3</v>
      </c>
      <c r="I110" s="59">
        <v>7</v>
      </c>
      <c r="J110" s="59">
        <v>20</v>
      </c>
      <c r="K110" s="61">
        <v>2.2222222222222223E-2</v>
      </c>
      <c r="L110" s="59" t="s">
        <v>72</v>
      </c>
      <c r="M110" s="61">
        <f>(TEXT(SUM(TabAir[[#This Row],[18]:[3]])/(24*60*60),"[mm]:ss"))+TabAir[[#This Row],[Rem. Palier]]</f>
        <v>2.222222222222222E-2</v>
      </c>
    </row>
    <row r="111" spans="2:13" x14ac:dyDescent="0.4">
      <c r="B111" s="59">
        <v>33</v>
      </c>
      <c r="C111" s="59">
        <v>45</v>
      </c>
      <c r="D111" s="61">
        <v>1.3888888888888889E-3</v>
      </c>
      <c r="E111" s="59"/>
      <c r="F111" s="59"/>
      <c r="G111" s="59"/>
      <c r="H111" s="59">
        <v>3</v>
      </c>
      <c r="I111" s="59">
        <v>10</v>
      </c>
      <c r="J111" s="59">
        <v>25</v>
      </c>
      <c r="K111" s="61">
        <v>2.7777777777777776E-2</v>
      </c>
      <c r="L111" s="59" t="s">
        <v>72</v>
      </c>
      <c r="M111" s="61">
        <f>(TEXT(SUM(TabAir[[#This Row],[18]:[3]])/(24*60*60),"[mm]:ss"))+TabAir[[#This Row],[Rem. Palier]]</f>
        <v>2.7777777777777776E-2</v>
      </c>
    </row>
    <row r="112" spans="2:13" x14ac:dyDescent="0.4">
      <c r="B112" s="59">
        <v>33</v>
      </c>
      <c r="C112" s="59">
        <v>50</v>
      </c>
      <c r="D112" s="61">
        <v>1.3888888888888889E-3</v>
      </c>
      <c r="E112" s="59"/>
      <c r="F112" s="59"/>
      <c r="G112" s="59"/>
      <c r="H112" s="59">
        <v>5</v>
      </c>
      <c r="I112" s="59">
        <v>15</v>
      </c>
      <c r="J112" s="59">
        <v>30</v>
      </c>
      <c r="K112" s="61">
        <v>3.6111111111111108E-2</v>
      </c>
      <c r="L112" s="59" t="s">
        <v>72</v>
      </c>
      <c r="M112" s="61">
        <f>(TEXT(SUM(TabAir[[#This Row],[18]:[3]])/(24*60*60),"[mm]:ss"))+TabAir[[#This Row],[Rem. Palier]]</f>
        <v>3.6111111111111115E-2</v>
      </c>
    </row>
    <row r="113" spans="2:13" x14ac:dyDescent="0.4">
      <c r="B113" s="59">
        <v>33</v>
      </c>
      <c r="C113" s="59">
        <v>60</v>
      </c>
      <c r="D113" s="61">
        <v>1.3888888888888889E-3</v>
      </c>
      <c r="E113" s="59"/>
      <c r="F113" s="59"/>
      <c r="G113" s="59"/>
      <c r="H113" s="59">
        <v>10</v>
      </c>
      <c r="I113" s="59">
        <v>20</v>
      </c>
      <c r="J113" s="59">
        <v>40</v>
      </c>
      <c r="K113" s="61">
        <v>0.05</v>
      </c>
      <c r="L113" s="59" t="s">
        <v>72</v>
      </c>
      <c r="M113" s="61">
        <f>(TEXT(SUM(TabAir[[#This Row],[18]:[3]])/(24*60*60),"[mm]:ss"))+TabAir[[#This Row],[Rem. Palier]]</f>
        <v>0.05</v>
      </c>
    </row>
    <row r="114" spans="2:13" x14ac:dyDescent="0.4">
      <c r="B114" s="59">
        <v>33</v>
      </c>
      <c r="C114" s="59">
        <v>70</v>
      </c>
      <c r="D114" s="61">
        <v>1.2152777777777778E-3</v>
      </c>
      <c r="E114" s="59"/>
      <c r="F114" s="59"/>
      <c r="G114" s="59">
        <v>3</v>
      </c>
      <c r="H114" s="59">
        <v>12</v>
      </c>
      <c r="I114" s="59">
        <v>25</v>
      </c>
      <c r="J114" s="59">
        <v>50</v>
      </c>
      <c r="K114" s="61">
        <v>6.3715277777777773E-2</v>
      </c>
      <c r="L114" s="59" t="s">
        <v>72</v>
      </c>
      <c r="M114" s="61">
        <f>(TEXT(SUM(TabAir[[#This Row],[18]:[3]])/(24*60*60),"[mm]:ss"))+TabAir[[#This Row],[Rem. Palier]]</f>
        <v>6.3715277777777773E-2</v>
      </c>
    </row>
    <row r="115" spans="2:13" x14ac:dyDescent="0.4">
      <c r="B115" s="59">
        <v>33</v>
      </c>
      <c r="C115" s="59">
        <v>80</v>
      </c>
      <c r="D115" s="61">
        <v>1.2152777777777778E-3</v>
      </c>
      <c r="E115" s="59"/>
      <c r="F115" s="59"/>
      <c r="G115" s="59">
        <v>3</v>
      </c>
      <c r="H115" s="59">
        <v>15</v>
      </c>
      <c r="I115" s="59">
        <v>30</v>
      </c>
      <c r="J115" s="59">
        <v>60</v>
      </c>
      <c r="K115" s="61">
        <v>7.6215277777777785E-2</v>
      </c>
      <c r="L115" s="59" t="s">
        <v>72</v>
      </c>
      <c r="M115" s="61">
        <f>(TEXT(SUM(TabAir[[#This Row],[18]:[3]])/(24*60*60),"[mm]:ss"))+TabAir[[#This Row],[Rem. Palier]]</f>
        <v>7.6215277777777771E-2</v>
      </c>
    </row>
    <row r="116" spans="2:13" x14ac:dyDescent="0.4">
      <c r="B116" s="59">
        <v>33</v>
      </c>
      <c r="C116" s="59">
        <v>90</v>
      </c>
      <c r="D116" s="61">
        <v>1.2152777777777778E-3</v>
      </c>
      <c r="E116" s="59"/>
      <c r="F116" s="59"/>
      <c r="G116" s="59">
        <v>5</v>
      </c>
      <c r="H116" s="59">
        <v>20</v>
      </c>
      <c r="I116" s="59">
        <v>35</v>
      </c>
      <c r="J116" s="59">
        <v>65</v>
      </c>
      <c r="K116" s="61">
        <v>8.802083333333334E-2</v>
      </c>
      <c r="L116" s="59" t="s">
        <v>72</v>
      </c>
      <c r="M116" s="61">
        <f>(TEXT(SUM(TabAir[[#This Row],[18]:[3]])/(24*60*60),"[mm]:ss"))+TabAir[[#This Row],[Rem. Palier]]</f>
        <v>8.8020833333333326E-2</v>
      </c>
    </row>
    <row r="117" spans="2:13" x14ac:dyDescent="0.4">
      <c r="B117" s="59">
        <v>33</v>
      </c>
      <c r="C117" s="59">
        <v>100</v>
      </c>
      <c r="D117" s="61">
        <v>1.2152777777777778E-3</v>
      </c>
      <c r="E117" s="59"/>
      <c r="F117" s="59"/>
      <c r="G117" s="59">
        <v>10</v>
      </c>
      <c r="H117" s="59">
        <v>25</v>
      </c>
      <c r="I117" s="59">
        <v>40</v>
      </c>
      <c r="J117" s="59">
        <v>75</v>
      </c>
      <c r="K117" s="61">
        <v>0.10538194444444444</v>
      </c>
      <c r="L117" s="59" t="s">
        <v>73</v>
      </c>
      <c r="M117" s="61">
        <f>(TEXT(SUM(TabAir[[#This Row],[18]:[3]])/(24*60*60),"[mm]:ss"))+TabAir[[#This Row],[Rem. Palier]]</f>
        <v>0.10538194444444444</v>
      </c>
    </row>
    <row r="118" spans="2:13" x14ac:dyDescent="0.4">
      <c r="B118" s="59">
        <v>36</v>
      </c>
      <c r="C118" s="59">
        <v>10</v>
      </c>
      <c r="D118" s="61">
        <v>2.0833333333333333E-3</v>
      </c>
      <c r="E118" s="59"/>
      <c r="F118" s="59"/>
      <c r="G118" s="59"/>
      <c r="H118" s="59"/>
      <c r="I118" s="59"/>
      <c r="J118" s="59"/>
      <c r="K118" s="61">
        <v>2.0833333333333333E-3</v>
      </c>
      <c r="L118" s="59" t="s">
        <v>72</v>
      </c>
      <c r="M118" s="61">
        <f>(TEXT(SUM(TabAir[[#This Row],[18]:[3]])/(24*60*60),"[mm]:ss"))+TabAir[[#This Row],[Rem. Palier]]</f>
        <v>2.0833333333333333E-3</v>
      </c>
    </row>
    <row r="119" spans="2:13" x14ac:dyDescent="0.4">
      <c r="B119" s="59">
        <v>36</v>
      </c>
      <c r="C119" s="59">
        <v>15</v>
      </c>
      <c r="D119" s="61">
        <v>1.9097222222222222E-3</v>
      </c>
      <c r="E119" s="59"/>
      <c r="F119" s="59"/>
      <c r="G119" s="59"/>
      <c r="H119" s="59"/>
      <c r="I119" s="59"/>
      <c r="J119" s="59">
        <v>3</v>
      </c>
      <c r="K119" s="61">
        <v>3.9930555555555552E-3</v>
      </c>
      <c r="L119" s="59" t="s">
        <v>72</v>
      </c>
      <c r="M119" s="61">
        <f>(TEXT(SUM(TabAir[[#This Row],[18]:[3]])/(24*60*60),"[mm]:ss"))+TabAir[[#This Row],[Rem. Palier]]</f>
        <v>3.9930555555555552E-3</v>
      </c>
    </row>
    <row r="120" spans="2:13" x14ac:dyDescent="0.4">
      <c r="B120" s="59">
        <v>36</v>
      </c>
      <c r="C120" s="59">
        <v>20</v>
      </c>
      <c r="D120" s="61">
        <v>1.9097222222222222E-3</v>
      </c>
      <c r="E120" s="59"/>
      <c r="F120" s="59"/>
      <c r="G120" s="59"/>
      <c r="H120" s="59"/>
      <c r="I120" s="59"/>
      <c r="J120" s="59">
        <v>7</v>
      </c>
      <c r="K120" s="61">
        <v>6.7708333333333336E-3</v>
      </c>
      <c r="L120" s="59" t="s">
        <v>72</v>
      </c>
      <c r="M120" s="61">
        <f>(TEXT(SUM(TabAir[[#This Row],[18]:[3]])/(24*60*60),"[mm]:ss"))+TabAir[[#This Row],[Rem. Palier]]</f>
        <v>6.7708333333333336E-3</v>
      </c>
    </row>
    <row r="121" spans="2:13" x14ac:dyDescent="0.4">
      <c r="B121" s="59">
        <v>36</v>
      </c>
      <c r="C121" s="59">
        <v>25</v>
      </c>
      <c r="D121" s="61">
        <v>1.736111111111111E-3</v>
      </c>
      <c r="E121" s="59"/>
      <c r="F121" s="59"/>
      <c r="G121" s="59"/>
      <c r="H121" s="59"/>
      <c r="I121" s="59">
        <v>3</v>
      </c>
      <c r="J121" s="59">
        <v>12</v>
      </c>
      <c r="K121" s="61">
        <v>1.2152777777777778E-2</v>
      </c>
      <c r="L121" s="59" t="s">
        <v>72</v>
      </c>
      <c r="M121" s="61">
        <f>(TEXT(SUM(TabAir[[#This Row],[18]:[3]])/(24*60*60),"[mm]:ss"))+TabAir[[#This Row],[Rem. Palier]]</f>
        <v>1.2152777777777776E-2</v>
      </c>
    </row>
    <row r="122" spans="2:13" x14ac:dyDescent="0.4">
      <c r="B122" s="59">
        <v>36</v>
      </c>
      <c r="C122" s="59">
        <v>30</v>
      </c>
      <c r="D122" s="61">
        <v>1.736111111111111E-3</v>
      </c>
      <c r="E122" s="59"/>
      <c r="F122" s="59"/>
      <c r="G122" s="59"/>
      <c r="H122" s="59"/>
      <c r="I122" s="59">
        <v>5</v>
      </c>
      <c r="J122" s="59">
        <v>17</v>
      </c>
      <c r="K122" s="61">
        <v>1.7013888888888887E-2</v>
      </c>
      <c r="L122" s="59" t="s">
        <v>72</v>
      </c>
      <c r="M122" s="61">
        <f>(TEXT(SUM(TabAir[[#This Row],[18]:[3]])/(24*60*60),"[mm]:ss"))+TabAir[[#This Row],[Rem. Palier]]</f>
        <v>1.7013888888888887E-2</v>
      </c>
    </row>
    <row r="123" spans="2:13" x14ac:dyDescent="0.4">
      <c r="B123" s="59">
        <v>36</v>
      </c>
      <c r="C123" s="59">
        <v>35</v>
      </c>
      <c r="D123" s="61">
        <v>1.5625000000000001E-3</v>
      </c>
      <c r="E123" s="59"/>
      <c r="F123" s="59"/>
      <c r="G123" s="59"/>
      <c r="H123" s="59">
        <v>3</v>
      </c>
      <c r="I123" s="59">
        <v>10</v>
      </c>
      <c r="J123" s="59">
        <v>20</v>
      </c>
      <c r="K123" s="61">
        <v>2.4479166666666666E-2</v>
      </c>
      <c r="L123" s="59" t="s">
        <v>72</v>
      </c>
      <c r="M123" s="61">
        <f>(TEXT(SUM(TabAir[[#This Row],[18]:[3]])/(24*60*60),"[mm]:ss"))+TabAir[[#This Row],[Rem. Palier]]</f>
        <v>2.4479166666666666E-2</v>
      </c>
    </row>
    <row r="124" spans="2:13" x14ac:dyDescent="0.4">
      <c r="B124" s="59">
        <v>36</v>
      </c>
      <c r="C124" s="59">
        <v>40</v>
      </c>
      <c r="D124" s="61">
        <v>1.5625000000000001E-3</v>
      </c>
      <c r="E124" s="59"/>
      <c r="F124" s="59"/>
      <c r="G124" s="59"/>
      <c r="H124" s="59">
        <v>3</v>
      </c>
      <c r="I124" s="59">
        <v>12</v>
      </c>
      <c r="J124" s="59">
        <v>25</v>
      </c>
      <c r="K124" s="61">
        <v>2.9340277777777778E-2</v>
      </c>
      <c r="L124" s="59" t="s">
        <v>72</v>
      </c>
      <c r="M124" s="61">
        <f>(TEXT(SUM(TabAir[[#This Row],[18]:[3]])/(24*60*60),"[mm]:ss"))+TabAir[[#This Row],[Rem. Palier]]</f>
        <v>2.9340277777777778E-2</v>
      </c>
    </row>
    <row r="125" spans="2:13" x14ac:dyDescent="0.4">
      <c r="B125" s="59">
        <v>36</v>
      </c>
      <c r="C125" s="59">
        <v>45</v>
      </c>
      <c r="D125" s="61">
        <v>1.5625000000000001E-3</v>
      </c>
      <c r="E125" s="59"/>
      <c r="F125" s="59"/>
      <c r="G125" s="59"/>
      <c r="H125" s="59">
        <v>5</v>
      </c>
      <c r="I125" s="59">
        <v>15</v>
      </c>
      <c r="J125" s="59">
        <v>30</v>
      </c>
      <c r="K125" s="61">
        <v>3.6284722222222225E-2</v>
      </c>
      <c r="L125" s="59" t="s">
        <v>72</v>
      </c>
      <c r="M125" s="61">
        <f>(TEXT(SUM(TabAir[[#This Row],[18]:[3]])/(24*60*60),"[mm]:ss"))+TabAir[[#This Row],[Rem. Palier]]</f>
        <v>3.6284722222222225E-2</v>
      </c>
    </row>
    <row r="126" spans="2:13" x14ac:dyDescent="0.4">
      <c r="B126" s="59">
        <v>36</v>
      </c>
      <c r="C126" s="59">
        <v>50</v>
      </c>
      <c r="D126" s="61">
        <v>1.3888888888888889E-3</v>
      </c>
      <c r="E126" s="59"/>
      <c r="F126" s="59"/>
      <c r="G126" s="59">
        <v>3</v>
      </c>
      <c r="H126" s="59">
        <v>7</v>
      </c>
      <c r="I126" s="59">
        <v>20</v>
      </c>
      <c r="J126" s="59">
        <v>35</v>
      </c>
      <c r="K126" s="61">
        <v>4.6527777777777779E-2</v>
      </c>
      <c r="L126" s="59" t="s">
        <v>72</v>
      </c>
      <c r="M126" s="61">
        <f>(TEXT(SUM(TabAir[[#This Row],[18]:[3]])/(24*60*60),"[mm]:ss"))+TabAir[[#This Row],[Rem. Palier]]</f>
        <v>4.6527777777777779E-2</v>
      </c>
    </row>
    <row r="127" spans="2:13" x14ac:dyDescent="0.4">
      <c r="B127" s="59">
        <v>36</v>
      </c>
      <c r="C127" s="59">
        <v>60</v>
      </c>
      <c r="D127" s="61">
        <v>1.3888888888888889E-3</v>
      </c>
      <c r="E127" s="59"/>
      <c r="F127" s="59"/>
      <c r="G127" s="59">
        <v>3</v>
      </c>
      <c r="H127" s="59">
        <v>12</v>
      </c>
      <c r="I127" s="59">
        <v>25</v>
      </c>
      <c r="J127" s="59">
        <v>45</v>
      </c>
      <c r="K127" s="61">
        <v>6.0416666666666667E-2</v>
      </c>
      <c r="L127" s="59" t="s">
        <v>72</v>
      </c>
      <c r="M127" s="61">
        <f>(TEXT(SUM(TabAir[[#This Row],[18]:[3]])/(24*60*60),"[mm]:ss"))+TabAir[[#This Row],[Rem. Palier]]</f>
        <v>6.0416666666666667E-2</v>
      </c>
    </row>
    <row r="128" spans="2:13" x14ac:dyDescent="0.4">
      <c r="B128" s="59">
        <v>36</v>
      </c>
      <c r="C128" s="59">
        <v>70</v>
      </c>
      <c r="D128" s="61">
        <v>1.3888888888888889E-3</v>
      </c>
      <c r="E128" s="59"/>
      <c r="F128" s="59"/>
      <c r="G128" s="59">
        <v>5</v>
      </c>
      <c r="H128" s="59">
        <v>15</v>
      </c>
      <c r="I128" s="59">
        <v>30</v>
      </c>
      <c r="J128" s="59">
        <v>55</v>
      </c>
      <c r="K128" s="61">
        <v>7.4305555555555555E-2</v>
      </c>
      <c r="L128" s="59" t="s">
        <v>72</v>
      </c>
      <c r="M128" s="61">
        <f>(TEXT(SUM(TabAir[[#This Row],[18]:[3]])/(24*60*60),"[mm]:ss"))+TabAir[[#This Row],[Rem. Palier]]</f>
        <v>7.4305555555555555E-2</v>
      </c>
    </row>
    <row r="129" spans="2:13" x14ac:dyDescent="0.4">
      <c r="B129" s="59">
        <v>36</v>
      </c>
      <c r="C129" s="59">
        <v>80</v>
      </c>
      <c r="D129" s="61">
        <v>1.3888888888888889E-3</v>
      </c>
      <c r="E129" s="59"/>
      <c r="F129" s="59"/>
      <c r="G129" s="59">
        <v>7</v>
      </c>
      <c r="H129" s="59">
        <v>20</v>
      </c>
      <c r="I129" s="59">
        <v>35</v>
      </c>
      <c r="J129" s="59">
        <v>65</v>
      </c>
      <c r="K129" s="61">
        <v>8.9583333333333334E-2</v>
      </c>
      <c r="L129" s="59" t="s">
        <v>72</v>
      </c>
      <c r="M129" s="61">
        <f>(TEXT(SUM(TabAir[[#This Row],[18]:[3]])/(24*60*60),"[mm]:ss"))+TabAir[[#This Row],[Rem. Palier]]</f>
        <v>8.9583333333333334E-2</v>
      </c>
    </row>
    <row r="130" spans="2:13" x14ac:dyDescent="0.4">
      <c r="B130" s="59">
        <v>36</v>
      </c>
      <c r="C130" s="59">
        <v>90</v>
      </c>
      <c r="D130" s="61">
        <v>1.2152777777777778E-3</v>
      </c>
      <c r="E130" s="59"/>
      <c r="F130" s="59">
        <v>3</v>
      </c>
      <c r="G130" s="59">
        <v>12</v>
      </c>
      <c r="H130" s="59">
        <v>25</v>
      </c>
      <c r="I130" s="59">
        <v>40</v>
      </c>
      <c r="J130" s="59">
        <v>75</v>
      </c>
      <c r="K130" s="61">
        <v>0.10885416666666667</v>
      </c>
      <c r="L130" s="59" t="s">
        <v>73</v>
      </c>
      <c r="M130" s="61">
        <f>(TEXT(SUM(TabAir[[#This Row],[18]:[3]])/(24*60*60),"[mm]:ss"))+TabAir[[#This Row],[Rem. Palier]]</f>
        <v>0.10885416666666667</v>
      </c>
    </row>
    <row r="131" spans="2:13" x14ac:dyDescent="0.4">
      <c r="B131" s="59">
        <v>39</v>
      </c>
      <c r="C131" s="59">
        <v>8</v>
      </c>
      <c r="D131" s="61">
        <v>2.2569444444444442E-3</v>
      </c>
      <c r="E131" s="59"/>
      <c r="F131" s="59"/>
      <c r="G131" s="59"/>
      <c r="H131" s="59"/>
      <c r="I131" s="59"/>
      <c r="J131" s="59"/>
      <c r="K131" s="61">
        <v>2.2569444444444442E-3</v>
      </c>
      <c r="L131" s="59" t="s">
        <v>72</v>
      </c>
      <c r="M131" s="61">
        <f>(TEXT(SUM(TabAir[[#This Row],[18]:[3]])/(24*60*60),"[mm]:ss"))+TabAir[[#This Row],[Rem. Palier]]</f>
        <v>2.2569444444444442E-3</v>
      </c>
    </row>
    <row r="132" spans="2:13" x14ac:dyDescent="0.4">
      <c r="B132" s="59">
        <v>39</v>
      </c>
      <c r="C132" s="59">
        <v>10</v>
      </c>
      <c r="D132" s="61">
        <v>2.0833333333333333E-3</v>
      </c>
      <c r="E132" s="59"/>
      <c r="F132" s="59"/>
      <c r="G132" s="59"/>
      <c r="H132" s="59"/>
      <c r="I132" s="59"/>
      <c r="J132" s="59">
        <v>3</v>
      </c>
      <c r="K132" s="61">
        <v>4.1666666666666666E-3</v>
      </c>
      <c r="L132" s="59" t="s">
        <v>72</v>
      </c>
      <c r="M132" s="61">
        <f>(TEXT(SUM(TabAir[[#This Row],[18]:[3]])/(24*60*60),"[mm]:ss"))+TabAir[[#This Row],[Rem. Palier]]</f>
        <v>4.1666666666666666E-3</v>
      </c>
    </row>
    <row r="133" spans="2:13" x14ac:dyDescent="0.4">
      <c r="B133" s="59">
        <v>39</v>
      </c>
      <c r="C133" s="59">
        <v>15</v>
      </c>
      <c r="D133" s="61">
        <v>2.0833333333333333E-3</v>
      </c>
      <c r="E133" s="59"/>
      <c r="F133" s="59"/>
      <c r="G133" s="59"/>
      <c r="H133" s="59"/>
      <c r="I133" s="59"/>
      <c r="J133" s="59">
        <v>5</v>
      </c>
      <c r="K133" s="61">
        <v>5.5555555555555558E-3</v>
      </c>
      <c r="L133" s="59" t="s">
        <v>72</v>
      </c>
      <c r="M133" s="61">
        <f>(TEXT(SUM(TabAir[[#This Row],[18]:[3]])/(24*60*60),"[mm]:ss"))+TabAir[[#This Row],[Rem. Palier]]</f>
        <v>5.5555555555555549E-3</v>
      </c>
    </row>
    <row r="134" spans="2:13" x14ac:dyDescent="0.4">
      <c r="B134" s="59">
        <v>39</v>
      </c>
      <c r="C134" s="59">
        <v>20</v>
      </c>
      <c r="D134" s="61">
        <v>1.9097222222222222E-3</v>
      </c>
      <c r="E134" s="59"/>
      <c r="F134" s="59"/>
      <c r="G134" s="59"/>
      <c r="H134" s="59"/>
      <c r="I134" s="59">
        <v>3</v>
      </c>
      <c r="J134" s="59">
        <v>7</v>
      </c>
      <c r="K134" s="61">
        <v>8.8541666666666664E-3</v>
      </c>
      <c r="L134" s="59" t="s">
        <v>72</v>
      </c>
      <c r="M134" s="61">
        <f>(TEXT(SUM(TabAir[[#This Row],[18]:[3]])/(24*60*60),"[mm]:ss"))+TabAir[[#This Row],[Rem. Palier]]</f>
        <v>8.8541666666666664E-3</v>
      </c>
    </row>
    <row r="135" spans="2:13" x14ac:dyDescent="0.4">
      <c r="B135" s="59">
        <v>39</v>
      </c>
      <c r="C135" s="59">
        <v>25</v>
      </c>
      <c r="D135" s="61">
        <v>1.9097222222222222E-3</v>
      </c>
      <c r="E135" s="59"/>
      <c r="F135" s="59"/>
      <c r="G135" s="59"/>
      <c r="H135" s="59"/>
      <c r="I135" s="59">
        <v>5</v>
      </c>
      <c r="J135" s="59">
        <v>15</v>
      </c>
      <c r="K135" s="61">
        <v>1.579861111111111E-2</v>
      </c>
      <c r="L135" s="59" t="s">
        <v>72</v>
      </c>
      <c r="M135" s="61">
        <f>(TEXT(SUM(TabAir[[#This Row],[18]:[3]])/(24*60*60),"[mm]:ss"))+TabAir[[#This Row],[Rem. Palier]]</f>
        <v>1.579861111111111E-2</v>
      </c>
    </row>
    <row r="136" spans="2:13" x14ac:dyDescent="0.4">
      <c r="B136" s="59">
        <v>39</v>
      </c>
      <c r="C136" s="59">
        <v>30</v>
      </c>
      <c r="D136" s="61">
        <v>1.736111111111111E-3</v>
      </c>
      <c r="E136" s="59"/>
      <c r="F136" s="59"/>
      <c r="G136" s="59"/>
      <c r="H136" s="59">
        <v>3</v>
      </c>
      <c r="I136" s="59">
        <v>7</v>
      </c>
      <c r="J136" s="59">
        <v>20</v>
      </c>
      <c r="K136" s="61">
        <v>2.2569444444444444E-2</v>
      </c>
      <c r="L136" s="59" t="s">
        <v>72</v>
      </c>
      <c r="M136" s="61">
        <f>(TEXT(SUM(TabAir[[#This Row],[18]:[3]])/(24*60*60),"[mm]:ss"))+TabAir[[#This Row],[Rem. Palier]]</f>
        <v>2.2569444444444444E-2</v>
      </c>
    </row>
    <row r="137" spans="2:13" x14ac:dyDescent="0.4">
      <c r="B137" s="59">
        <v>39</v>
      </c>
      <c r="C137" s="59">
        <v>35</v>
      </c>
      <c r="D137" s="61">
        <v>1.736111111111111E-3</v>
      </c>
      <c r="E137" s="59"/>
      <c r="F137" s="59"/>
      <c r="G137" s="59"/>
      <c r="H137" s="59">
        <v>5</v>
      </c>
      <c r="I137" s="59">
        <v>10</v>
      </c>
      <c r="J137" s="59">
        <v>25</v>
      </c>
      <c r="K137" s="61">
        <v>2.9513888888888888E-2</v>
      </c>
      <c r="L137" s="59" t="s">
        <v>72</v>
      </c>
      <c r="M137" s="61">
        <f>(TEXT(SUM(TabAir[[#This Row],[18]:[3]])/(24*60*60),"[mm]:ss"))+TabAir[[#This Row],[Rem. Palier]]</f>
        <v>2.9513888888888888E-2</v>
      </c>
    </row>
    <row r="138" spans="2:13" x14ac:dyDescent="0.4">
      <c r="B138" s="59">
        <v>39</v>
      </c>
      <c r="C138" s="59">
        <v>40</v>
      </c>
      <c r="D138" s="61">
        <v>1.5625000000000001E-3</v>
      </c>
      <c r="E138" s="59"/>
      <c r="F138" s="59"/>
      <c r="G138" s="59">
        <v>3</v>
      </c>
      <c r="H138" s="59">
        <v>7</v>
      </c>
      <c r="I138" s="59">
        <v>15</v>
      </c>
      <c r="J138" s="59">
        <v>30</v>
      </c>
      <c r="K138" s="61">
        <v>3.9756944444444442E-2</v>
      </c>
      <c r="L138" s="59" t="s">
        <v>72</v>
      </c>
      <c r="M138" s="61">
        <f>(TEXT(SUM(TabAir[[#This Row],[18]:[3]])/(24*60*60),"[mm]:ss"))+TabAir[[#This Row],[Rem. Palier]]</f>
        <v>3.9756944444444449E-2</v>
      </c>
    </row>
    <row r="139" spans="2:13" x14ac:dyDescent="0.4">
      <c r="B139" s="59">
        <v>39</v>
      </c>
      <c r="C139" s="59">
        <v>45</v>
      </c>
      <c r="D139" s="61">
        <v>1.5625000000000001E-3</v>
      </c>
      <c r="E139" s="59"/>
      <c r="F139" s="59"/>
      <c r="G139" s="59">
        <v>3</v>
      </c>
      <c r="H139" s="59">
        <v>10</v>
      </c>
      <c r="I139" s="59">
        <v>20</v>
      </c>
      <c r="J139" s="59">
        <v>35</v>
      </c>
      <c r="K139" s="61">
        <v>4.8784722222222222E-2</v>
      </c>
      <c r="L139" s="59" t="s">
        <v>72</v>
      </c>
      <c r="M139" s="61">
        <f>(TEXT(SUM(TabAir[[#This Row],[18]:[3]])/(24*60*60),"[mm]:ss"))+TabAir[[#This Row],[Rem. Palier]]</f>
        <v>4.8784722222222222E-2</v>
      </c>
    </row>
    <row r="140" spans="2:13" x14ac:dyDescent="0.4">
      <c r="B140" s="59">
        <v>39</v>
      </c>
      <c r="C140" s="59">
        <v>50</v>
      </c>
      <c r="D140" s="61">
        <v>1.5625000000000001E-3</v>
      </c>
      <c r="E140" s="59"/>
      <c r="F140" s="59"/>
      <c r="G140" s="59">
        <v>3</v>
      </c>
      <c r="H140" s="59">
        <v>10</v>
      </c>
      <c r="I140" s="59">
        <v>25</v>
      </c>
      <c r="J140" s="59">
        <v>45</v>
      </c>
      <c r="K140" s="61">
        <v>5.9201388888888887E-2</v>
      </c>
      <c r="L140" s="59" t="s">
        <v>72</v>
      </c>
      <c r="M140" s="61">
        <f>(TEXT(SUM(TabAir[[#This Row],[18]:[3]])/(24*60*60),"[mm]:ss"))+TabAir[[#This Row],[Rem. Palier]]</f>
        <v>5.9201388888888894E-2</v>
      </c>
    </row>
    <row r="141" spans="2:13" x14ac:dyDescent="0.4">
      <c r="B141" s="59">
        <v>39</v>
      </c>
      <c r="C141" s="59">
        <v>60</v>
      </c>
      <c r="D141" s="61">
        <v>1.5625000000000001E-3</v>
      </c>
      <c r="E141" s="59"/>
      <c r="F141" s="59"/>
      <c r="G141" s="59">
        <v>5</v>
      </c>
      <c r="H141" s="59">
        <v>15</v>
      </c>
      <c r="I141" s="59">
        <v>30</v>
      </c>
      <c r="J141" s="59">
        <v>55</v>
      </c>
      <c r="K141" s="61">
        <v>7.4479166666666666E-2</v>
      </c>
      <c r="L141" s="59" t="s">
        <v>72</v>
      </c>
      <c r="M141" s="61">
        <f>(TEXT(SUM(TabAir[[#This Row],[18]:[3]])/(24*60*60),"[mm]:ss"))+TabAir[[#This Row],[Rem. Palier]]</f>
        <v>7.4479166666666666E-2</v>
      </c>
    </row>
    <row r="142" spans="2:13" x14ac:dyDescent="0.4">
      <c r="B142" s="59">
        <v>39</v>
      </c>
      <c r="C142" s="59">
        <v>70</v>
      </c>
      <c r="D142" s="61">
        <v>1.3888888888888889E-3</v>
      </c>
      <c r="E142" s="59"/>
      <c r="F142" s="59">
        <v>3</v>
      </c>
      <c r="G142" s="59">
        <v>10</v>
      </c>
      <c r="H142" s="59">
        <v>20</v>
      </c>
      <c r="I142" s="59">
        <v>35</v>
      </c>
      <c r="J142" s="59">
        <v>65</v>
      </c>
      <c r="K142" s="61">
        <v>9.375E-2</v>
      </c>
      <c r="L142" s="59" t="s">
        <v>72</v>
      </c>
      <c r="M142" s="61">
        <f>(TEXT(SUM(TabAir[[#This Row],[18]:[3]])/(24*60*60),"[mm]:ss"))+TabAir[[#This Row],[Rem. Palier]]</f>
        <v>9.375E-2</v>
      </c>
    </row>
    <row r="143" spans="2:13" x14ac:dyDescent="0.4">
      <c r="B143" s="59">
        <v>39</v>
      </c>
      <c r="C143" s="59">
        <v>80</v>
      </c>
      <c r="D143" s="61">
        <v>1.3888888888888889E-3</v>
      </c>
      <c r="E143" s="59"/>
      <c r="F143" s="59">
        <v>3</v>
      </c>
      <c r="G143" s="59">
        <v>12</v>
      </c>
      <c r="H143" s="59">
        <v>25</v>
      </c>
      <c r="I143" s="59">
        <v>40</v>
      </c>
      <c r="J143" s="59">
        <v>75</v>
      </c>
      <c r="K143" s="61">
        <v>0.10902777777777778</v>
      </c>
      <c r="L143" s="59" t="s">
        <v>73</v>
      </c>
      <c r="M143" s="61">
        <f>(TEXT(SUM(TabAir[[#This Row],[18]:[3]])/(24*60*60),"[mm]:ss"))+TabAir[[#This Row],[Rem. Palier]]</f>
        <v>0.10902777777777778</v>
      </c>
    </row>
    <row r="144" spans="2:13" x14ac:dyDescent="0.4">
      <c r="B144" s="59">
        <v>42</v>
      </c>
      <c r="C144" s="59">
        <v>7</v>
      </c>
      <c r="D144" s="61">
        <v>2.4305555555555556E-3</v>
      </c>
      <c r="E144" s="59"/>
      <c r="F144" s="59"/>
      <c r="G144" s="59"/>
      <c r="H144" s="59"/>
      <c r="I144" s="59"/>
      <c r="J144" s="59"/>
      <c r="K144" s="61">
        <v>2.4305555555555556E-3</v>
      </c>
      <c r="L144" s="59" t="s">
        <v>72</v>
      </c>
      <c r="M144" s="61">
        <f>(TEXT(SUM(TabAir[[#This Row],[18]:[3]])/(24*60*60),"[mm]:ss"))+TabAir[[#This Row],[Rem. Palier]]</f>
        <v>2.4305555555555556E-3</v>
      </c>
    </row>
    <row r="145" spans="2:13" x14ac:dyDescent="0.4">
      <c r="B145" s="59">
        <v>42</v>
      </c>
      <c r="C145" s="59">
        <v>10</v>
      </c>
      <c r="D145" s="61">
        <v>2.2569444444444442E-3</v>
      </c>
      <c r="E145" s="59"/>
      <c r="F145" s="59"/>
      <c r="G145" s="59"/>
      <c r="H145" s="59"/>
      <c r="I145" s="59"/>
      <c r="J145" s="59">
        <v>3</v>
      </c>
      <c r="K145" s="61">
        <v>4.340277777777778E-3</v>
      </c>
      <c r="L145" s="59" t="s">
        <v>72</v>
      </c>
      <c r="M145" s="61">
        <f>(TEXT(SUM(TabAir[[#This Row],[18]:[3]])/(24*60*60),"[mm]:ss"))+TabAir[[#This Row],[Rem. Palier]]</f>
        <v>4.340277777777778E-3</v>
      </c>
    </row>
    <row r="146" spans="2:13" x14ac:dyDescent="0.4">
      <c r="B146" s="59">
        <v>42</v>
      </c>
      <c r="C146" s="59">
        <v>15</v>
      </c>
      <c r="D146" s="61">
        <v>2.0833333333333333E-3</v>
      </c>
      <c r="E146" s="59"/>
      <c r="F146" s="59"/>
      <c r="G146" s="59"/>
      <c r="H146" s="59"/>
      <c r="I146" s="59">
        <v>3</v>
      </c>
      <c r="J146" s="59">
        <v>5</v>
      </c>
      <c r="K146" s="61">
        <v>7.6388888888888886E-3</v>
      </c>
      <c r="L146" s="59" t="s">
        <v>72</v>
      </c>
      <c r="M146" s="61">
        <f>(TEXT(SUM(TabAir[[#This Row],[18]:[3]])/(24*60*60),"[mm]:ss"))+TabAir[[#This Row],[Rem. Palier]]</f>
        <v>7.6388888888888895E-3</v>
      </c>
    </row>
    <row r="147" spans="2:13" x14ac:dyDescent="0.4">
      <c r="B147" s="59">
        <v>42</v>
      </c>
      <c r="C147" s="59">
        <v>20</v>
      </c>
      <c r="D147" s="61">
        <v>2.0833333333333333E-3</v>
      </c>
      <c r="E147" s="59"/>
      <c r="F147" s="59"/>
      <c r="G147" s="59"/>
      <c r="H147" s="59"/>
      <c r="I147" s="59">
        <v>3</v>
      </c>
      <c r="J147" s="59">
        <v>12</v>
      </c>
      <c r="K147" s="61">
        <v>1.2500000000000001E-2</v>
      </c>
      <c r="L147" s="59" t="s">
        <v>72</v>
      </c>
      <c r="M147" s="61">
        <f>(TEXT(SUM(TabAir[[#This Row],[18]:[3]])/(24*60*60),"[mm]:ss"))+TabAir[[#This Row],[Rem. Palier]]</f>
        <v>1.2499999999999999E-2</v>
      </c>
    </row>
    <row r="148" spans="2:13" x14ac:dyDescent="0.4">
      <c r="B148" s="59">
        <v>42</v>
      </c>
      <c r="C148" s="59">
        <v>25</v>
      </c>
      <c r="D148" s="61">
        <v>1.9097222222222222E-3</v>
      </c>
      <c r="E148" s="59"/>
      <c r="F148" s="59"/>
      <c r="G148" s="59"/>
      <c r="H148" s="59">
        <v>3</v>
      </c>
      <c r="I148" s="59">
        <v>7</v>
      </c>
      <c r="J148" s="59">
        <v>17</v>
      </c>
      <c r="K148" s="61">
        <v>2.0659722222222222E-2</v>
      </c>
      <c r="L148" s="59" t="s">
        <v>72</v>
      </c>
      <c r="M148" s="61">
        <f>(TEXT(SUM(TabAir[[#This Row],[18]:[3]])/(24*60*60),"[mm]:ss"))+TabAir[[#This Row],[Rem. Palier]]</f>
        <v>2.0659722222222222E-2</v>
      </c>
    </row>
    <row r="149" spans="2:13" x14ac:dyDescent="0.4">
      <c r="B149" s="59">
        <v>42</v>
      </c>
      <c r="C149" s="59">
        <v>30</v>
      </c>
      <c r="D149" s="61">
        <v>1.9097222222222222E-3</v>
      </c>
      <c r="E149" s="59"/>
      <c r="F149" s="59"/>
      <c r="G149" s="59"/>
      <c r="H149" s="59">
        <v>5</v>
      </c>
      <c r="I149" s="59">
        <v>10</v>
      </c>
      <c r="J149" s="59">
        <v>25</v>
      </c>
      <c r="K149" s="61">
        <v>2.9687499999999999E-2</v>
      </c>
      <c r="L149" s="59" t="s">
        <v>72</v>
      </c>
      <c r="M149" s="61">
        <f>(TEXT(SUM(TabAir[[#This Row],[18]:[3]])/(24*60*60),"[mm]:ss"))+TabAir[[#This Row],[Rem. Palier]]</f>
        <v>2.9687499999999999E-2</v>
      </c>
    </row>
    <row r="150" spans="2:13" x14ac:dyDescent="0.4">
      <c r="B150" s="59">
        <v>42</v>
      </c>
      <c r="C150" s="59">
        <v>35</v>
      </c>
      <c r="D150" s="61">
        <v>1.736111111111111E-3</v>
      </c>
      <c r="E150" s="59"/>
      <c r="F150" s="59"/>
      <c r="G150" s="59">
        <v>3</v>
      </c>
      <c r="H150" s="59">
        <v>7</v>
      </c>
      <c r="I150" s="59">
        <v>15</v>
      </c>
      <c r="J150" s="59">
        <v>30</v>
      </c>
      <c r="K150" s="61">
        <v>3.9930555555555552E-2</v>
      </c>
      <c r="L150" s="59" t="s">
        <v>72</v>
      </c>
      <c r="M150" s="61">
        <f>(TEXT(SUM(TabAir[[#This Row],[18]:[3]])/(24*60*60),"[mm]:ss"))+TabAir[[#This Row],[Rem. Palier]]</f>
        <v>3.9930555555555559E-2</v>
      </c>
    </row>
    <row r="151" spans="2:13" x14ac:dyDescent="0.4">
      <c r="B151" s="59">
        <v>42</v>
      </c>
      <c r="C151" s="59">
        <v>40</v>
      </c>
      <c r="D151" s="61">
        <v>1.736111111111111E-3</v>
      </c>
      <c r="E151" s="59"/>
      <c r="F151" s="59"/>
      <c r="G151" s="59">
        <v>3</v>
      </c>
      <c r="H151" s="59">
        <v>10</v>
      </c>
      <c r="I151" s="59">
        <v>20</v>
      </c>
      <c r="J151" s="59">
        <v>35</v>
      </c>
      <c r="K151" s="61">
        <v>4.8958333333333333E-2</v>
      </c>
      <c r="L151" s="59" t="s">
        <v>72</v>
      </c>
      <c r="M151" s="61">
        <f>(TEXT(SUM(TabAir[[#This Row],[18]:[3]])/(24*60*60),"[mm]:ss"))+TabAir[[#This Row],[Rem. Palier]]</f>
        <v>4.8958333333333333E-2</v>
      </c>
    </row>
    <row r="152" spans="2:13" x14ac:dyDescent="0.4">
      <c r="B152" s="59">
        <v>42</v>
      </c>
      <c r="C152" s="59">
        <v>45</v>
      </c>
      <c r="D152" s="61">
        <v>1.736111111111111E-3</v>
      </c>
      <c r="E152" s="59"/>
      <c r="F152" s="59"/>
      <c r="G152" s="59">
        <v>5</v>
      </c>
      <c r="H152" s="59">
        <v>12</v>
      </c>
      <c r="I152" s="59">
        <v>25</v>
      </c>
      <c r="J152" s="59">
        <v>40</v>
      </c>
      <c r="K152" s="61">
        <v>5.8680555555555555E-2</v>
      </c>
      <c r="L152" s="59" t="s">
        <v>72</v>
      </c>
      <c r="M152" s="61">
        <f>(TEXT(SUM(TabAir[[#This Row],[18]:[3]])/(24*60*60),"[mm]:ss"))+TabAir[[#This Row],[Rem. Palier]]</f>
        <v>5.8680555555555555E-2</v>
      </c>
    </row>
    <row r="153" spans="2:13" x14ac:dyDescent="0.4">
      <c r="B153" s="59">
        <v>42</v>
      </c>
      <c r="C153" s="59">
        <v>50</v>
      </c>
      <c r="D153" s="61">
        <v>1.736111111111111E-3</v>
      </c>
      <c r="E153" s="59"/>
      <c r="F153" s="59"/>
      <c r="G153" s="59">
        <v>5</v>
      </c>
      <c r="H153" s="59">
        <v>15</v>
      </c>
      <c r="I153" s="59">
        <v>25</v>
      </c>
      <c r="J153" s="59">
        <v>45</v>
      </c>
      <c r="K153" s="61">
        <v>6.4236111111111105E-2</v>
      </c>
      <c r="L153" s="59" t="s">
        <v>72</v>
      </c>
      <c r="M153" s="61">
        <f>(TEXT(SUM(TabAir[[#This Row],[18]:[3]])/(24*60*60),"[mm]:ss"))+TabAir[[#This Row],[Rem. Palier]]</f>
        <v>6.4236111111111105E-2</v>
      </c>
    </row>
    <row r="154" spans="2:13" x14ac:dyDescent="0.4">
      <c r="B154" s="59">
        <v>42</v>
      </c>
      <c r="C154" s="59">
        <v>60</v>
      </c>
      <c r="D154" s="61">
        <v>1.5625000000000001E-3</v>
      </c>
      <c r="E154" s="59"/>
      <c r="F154" s="59">
        <v>3</v>
      </c>
      <c r="G154" s="59">
        <v>10</v>
      </c>
      <c r="H154" s="59">
        <v>17</v>
      </c>
      <c r="I154" s="59">
        <v>30</v>
      </c>
      <c r="J154" s="59">
        <v>60</v>
      </c>
      <c r="K154" s="61">
        <v>8.4895833333333337E-2</v>
      </c>
      <c r="L154" s="59" t="s">
        <v>72</v>
      </c>
      <c r="M154" s="61">
        <f>(TEXT(SUM(TabAir[[#This Row],[18]:[3]])/(24*60*60),"[mm]:ss"))+TabAir[[#This Row],[Rem. Palier]]</f>
        <v>8.4895833333333323E-2</v>
      </c>
    </row>
    <row r="155" spans="2:13" x14ac:dyDescent="0.4">
      <c r="B155" s="59">
        <v>42</v>
      </c>
      <c r="C155" s="59">
        <v>70</v>
      </c>
      <c r="D155" s="61">
        <v>1.5625000000000001E-3</v>
      </c>
      <c r="E155" s="59"/>
      <c r="F155" s="59">
        <v>5</v>
      </c>
      <c r="G155" s="59">
        <v>12</v>
      </c>
      <c r="H155" s="59">
        <v>25</v>
      </c>
      <c r="I155" s="59">
        <v>40</v>
      </c>
      <c r="J155" s="59">
        <v>75</v>
      </c>
      <c r="K155" s="61">
        <v>0.11059027777777777</v>
      </c>
      <c r="L155" s="59" t="s">
        <v>73</v>
      </c>
      <c r="M155" s="61">
        <f>(TEXT(SUM(TabAir[[#This Row],[18]:[3]])/(24*60*60),"[mm]:ss"))+TabAir[[#This Row],[Rem. Palier]]</f>
        <v>0.11059027777777777</v>
      </c>
    </row>
    <row r="156" spans="2:13" x14ac:dyDescent="0.4">
      <c r="B156" s="59">
        <v>45</v>
      </c>
      <c r="C156" s="59">
        <v>6</v>
      </c>
      <c r="D156" s="61">
        <v>2.6041666666666665E-3</v>
      </c>
      <c r="E156" s="59"/>
      <c r="F156" s="59"/>
      <c r="G156" s="59"/>
      <c r="H156" s="59"/>
      <c r="I156" s="59"/>
      <c r="J156" s="59"/>
      <c r="K156" s="61">
        <v>2.6041666666666665E-3</v>
      </c>
      <c r="L156" s="59" t="s">
        <v>72</v>
      </c>
      <c r="M156" s="61">
        <f>(TEXT(SUM(TabAir[[#This Row],[18]:[3]])/(24*60*60),"[mm]:ss"))+TabAir[[#This Row],[Rem. Palier]]</f>
        <v>2.6041666666666665E-3</v>
      </c>
    </row>
    <row r="157" spans="2:13" x14ac:dyDescent="0.4">
      <c r="B157" s="59">
        <v>45</v>
      </c>
      <c r="C157" s="59">
        <v>10</v>
      </c>
      <c r="D157" s="61">
        <v>2.4305555555555556E-3</v>
      </c>
      <c r="E157" s="59"/>
      <c r="F157" s="59"/>
      <c r="G157" s="59"/>
      <c r="H157" s="59"/>
      <c r="I157" s="59"/>
      <c r="J157" s="59">
        <v>3</v>
      </c>
      <c r="K157" s="61">
        <v>4.5138888888888885E-3</v>
      </c>
      <c r="L157" s="59" t="s">
        <v>72</v>
      </c>
      <c r="M157" s="61">
        <f>(TEXT(SUM(TabAir[[#This Row],[18]:[3]])/(24*60*60),"[mm]:ss"))+TabAir[[#This Row],[Rem. Palier]]</f>
        <v>4.5138888888888885E-3</v>
      </c>
    </row>
    <row r="158" spans="2:13" x14ac:dyDescent="0.4">
      <c r="B158" s="59">
        <v>45</v>
      </c>
      <c r="C158" s="59">
        <v>15</v>
      </c>
      <c r="D158" s="61">
        <v>2.2569444444444442E-3</v>
      </c>
      <c r="E158" s="59"/>
      <c r="F158" s="59"/>
      <c r="G158" s="59"/>
      <c r="H158" s="59"/>
      <c r="I158" s="59">
        <v>3</v>
      </c>
      <c r="J158" s="59">
        <v>7</v>
      </c>
      <c r="K158" s="61">
        <v>9.2013888888888892E-3</v>
      </c>
      <c r="L158" s="59" t="s">
        <v>72</v>
      </c>
      <c r="M158" s="61">
        <f>(TEXT(SUM(TabAir[[#This Row],[18]:[3]])/(24*60*60),"[mm]:ss"))+TabAir[[#This Row],[Rem. Palier]]</f>
        <v>9.2013888888888874E-3</v>
      </c>
    </row>
    <row r="159" spans="2:13" x14ac:dyDescent="0.4">
      <c r="B159" s="59">
        <v>45</v>
      </c>
      <c r="C159" s="59">
        <v>20</v>
      </c>
      <c r="D159" s="61">
        <v>2.0833333333333333E-3</v>
      </c>
      <c r="E159" s="59"/>
      <c r="F159" s="59"/>
      <c r="G159" s="59"/>
      <c r="H159" s="59">
        <v>3</v>
      </c>
      <c r="I159" s="59">
        <v>5</v>
      </c>
      <c r="J159" s="59">
        <v>12</v>
      </c>
      <c r="K159" s="61">
        <v>1.5972222222222221E-2</v>
      </c>
      <c r="L159" s="59" t="s">
        <v>72</v>
      </c>
      <c r="M159" s="61">
        <f>(TEXT(SUM(TabAir[[#This Row],[18]:[3]])/(24*60*60),"[mm]:ss"))+TabAir[[#This Row],[Rem. Palier]]</f>
        <v>1.5972222222222221E-2</v>
      </c>
    </row>
    <row r="160" spans="2:13" x14ac:dyDescent="0.4">
      <c r="B160" s="59">
        <v>45</v>
      </c>
      <c r="C160" s="59">
        <v>25</v>
      </c>
      <c r="D160" s="61">
        <v>2.0833333333333333E-3</v>
      </c>
      <c r="E160" s="59"/>
      <c r="F160" s="59"/>
      <c r="G160" s="59"/>
      <c r="H160" s="59">
        <v>3</v>
      </c>
      <c r="I160" s="59">
        <v>7</v>
      </c>
      <c r="J160" s="59">
        <v>20</v>
      </c>
      <c r="K160" s="61">
        <v>2.2916666666666665E-2</v>
      </c>
      <c r="L160" s="59" t="s">
        <v>72</v>
      </c>
      <c r="M160" s="61">
        <f>(TEXT(SUM(TabAir[[#This Row],[18]:[3]])/(24*60*60),"[mm]:ss"))+TabAir[[#This Row],[Rem. Palier]]</f>
        <v>2.2916666666666665E-2</v>
      </c>
    </row>
    <row r="161" spans="2:13" x14ac:dyDescent="0.4">
      <c r="B161" s="59">
        <v>45</v>
      </c>
      <c r="C161" s="59">
        <v>30</v>
      </c>
      <c r="D161" s="61">
        <v>1.9097222222222222E-3</v>
      </c>
      <c r="E161" s="59"/>
      <c r="F161" s="59"/>
      <c r="G161" s="59">
        <v>3</v>
      </c>
      <c r="H161" s="59">
        <v>5</v>
      </c>
      <c r="I161" s="59">
        <v>12</v>
      </c>
      <c r="J161" s="59">
        <v>25</v>
      </c>
      <c r="K161" s="61">
        <v>3.3159722222222222E-2</v>
      </c>
      <c r="L161" s="59" t="s">
        <v>72</v>
      </c>
      <c r="M161" s="61">
        <f>(TEXT(SUM(TabAir[[#This Row],[18]:[3]])/(24*60*60),"[mm]:ss"))+TabAir[[#This Row],[Rem. Palier]]</f>
        <v>3.3159722222222222E-2</v>
      </c>
    </row>
    <row r="162" spans="2:13" x14ac:dyDescent="0.4">
      <c r="B162" s="59">
        <v>45</v>
      </c>
      <c r="C162" s="59">
        <v>35</v>
      </c>
      <c r="D162" s="61">
        <v>1.9097222222222222E-3</v>
      </c>
      <c r="E162" s="59"/>
      <c r="F162" s="59"/>
      <c r="G162" s="59">
        <v>3</v>
      </c>
      <c r="H162" s="59">
        <v>7</v>
      </c>
      <c r="I162" s="59">
        <v>15</v>
      </c>
      <c r="J162" s="59">
        <v>30</v>
      </c>
      <c r="K162" s="61">
        <v>4.010416666666667E-2</v>
      </c>
      <c r="L162" s="59" t="s">
        <v>72</v>
      </c>
      <c r="M162" s="61">
        <f>(TEXT(SUM(TabAir[[#This Row],[18]:[3]])/(24*60*60),"[mm]:ss"))+TabAir[[#This Row],[Rem. Palier]]</f>
        <v>4.010416666666667E-2</v>
      </c>
    </row>
    <row r="163" spans="2:13" x14ac:dyDescent="0.4">
      <c r="B163" s="59">
        <v>45</v>
      </c>
      <c r="C163" s="59">
        <v>40</v>
      </c>
      <c r="D163" s="61">
        <v>1.9097222222222222E-3</v>
      </c>
      <c r="E163" s="59"/>
      <c r="F163" s="59"/>
      <c r="G163" s="59">
        <v>5</v>
      </c>
      <c r="H163" s="59">
        <v>10</v>
      </c>
      <c r="I163" s="59">
        <v>20</v>
      </c>
      <c r="J163" s="59">
        <v>40</v>
      </c>
      <c r="K163" s="61">
        <v>5.3993055555555558E-2</v>
      </c>
      <c r="L163" s="59" t="s">
        <v>72</v>
      </c>
      <c r="M163" s="61">
        <f>(TEXT(SUM(TabAir[[#This Row],[18]:[3]])/(24*60*60),"[mm]:ss"))+TabAir[[#This Row],[Rem. Palier]]</f>
        <v>5.3993055555555558E-2</v>
      </c>
    </row>
    <row r="164" spans="2:13" x14ac:dyDescent="0.4">
      <c r="B164" s="59">
        <v>45</v>
      </c>
      <c r="C164" s="59">
        <v>45</v>
      </c>
      <c r="D164" s="61">
        <v>1.736111111111111E-3</v>
      </c>
      <c r="E164" s="59"/>
      <c r="F164" s="59">
        <v>3</v>
      </c>
      <c r="G164" s="59">
        <v>5</v>
      </c>
      <c r="H164" s="59">
        <v>12</v>
      </c>
      <c r="I164" s="59">
        <v>25</v>
      </c>
      <c r="J164" s="59">
        <v>45</v>
      </c>
      <c r="K164" s="61">
        <v>6.4236111111111105E-2</v>
      </c>
      <c r="L164" s="59" t="s">
        <v>72</v>
      </c>
      <c r="M164" s="61">
        <f>(TEXT(SUM(TabAir[[#This Row],[18]:[3]])/(24*60*60),"[mm]:ss"))+TabAir[[#This Row],[Rem. Palier]]</f>
        <v>6.4236111111111105E-2</v>
      </c>
    </row>
    <row r="165" spans="2:13" x14ac:dyDescent="0.4">
      <c r="B165" s="59">
        <v>45</v>
      </c>
      <c r="C165" s="59">
        <v>50</v>
      </c>
      <c r="D165" s="61">
        <v>1.736111111111111E-3</v>
      </c>
      <c r="E165" s="59"/>
      <c r="F165" s="59">
        <v>3</v>
      </c>
      <c r="G165" s="59">
        <v>7</v>
      </c>
      <c r="H165" s="59">
        <v>15</v>
      </c>
      <c r="I165" s="59">
        <v>30</v>
      </c>
      <c r="J165" s="59">
        <v>55</v>
      </c>
      <c r="K165" s="61">
        <v>1.1458333333333333E-2</v>
      </c>
      <c r="L165" s="59" t="s">
        <v>72</v>
      </c>
      <c r="M165" s="61">
        <f>(TEXT(SUM(TabAir[[#This Row],[18]:[3]])/(24*60*60),"[mm]:ss"))+TabAir[[#This Row],[Rem. Palier]]</f>
        <v>7.8125E-2</v>
      </c>
    </row>
    <row r="166" spans="2:13" x14ac:dyDescent="0.4">
      <c r="B166" s="59">
        <v>45</v>
      </c>
      <c r="C166" s="59">
        <v>60</v>
      </c>
      <c r="D166" s="61">
        <v>1.5625000000000001E-3</v>
      </c>
      <c r="E166" s="59">
        <v>3</v>
      </c>
      <c r="F166" s="59">
        <v>5</v>
      </c>
      <c r="G166" s="59">
        <v>12</v>
      </c>
      <c r="H166" s="59">
        <v>20</v>
      </c>
      <c r="I166" s="59">
        <v>35</v>
      </c>
      <c r="J166" s="59">
        <v>65</v>
      </c>
      <c r="K166" s="61">
        <v>1.545138888888889E-2</v>
      </c>
      <c r="L166" s="59" t="s">
        <v>73</v>
      </c>
      <c r="M166" s="61">
        <f>(TEXT(SUM(TabAir[[#This Row],[18]:[3]])/(24*60*60),"[mm]:ss"))+TabAir[[#This Row],[Rem. Palier]]</f>
        <v>9.8784722222222218E-2</v>
      </c>
    </row>
    <row r="167" spans="2:13" x14ac:dyDescent="0.4">
      <c r="B167" s="59">
        <v>48</v>
      </c>
      <c r="C167" s="59">
        <v>5</v>
      </c>
      <c r="D167" s="61">
        <v>2.7777777777777779E-3</v>
      </c>
      <c r="E167" s="59"/>
      <c r="F167" s="59"/>
      <c r="G167" s="59"/>
      <c r="H167" s="59"/>
      <c r="I167" s="59"/>
      <c r="J167" s="59"/>
      <c r="K167" s="61">
        <v>2.7777777777777779E-3</v>
      </c>
      <c r="L167" s="59" t="s">
        <v>72</v>
      </c>
      <c r="M167" s="61">
        <f>(TEXT(SUM(TabAir[[#This Row],[18]:[3]])/(24*60*60),"[mm]:ss"))+TabAir[[#This Row],[Rem. Palier]]</f>
        <v>2.7777777777777779E-3</v>
      </c>
    </row>
    <row r="168" spans="2:13" x14ac:dyDescent="0.4">
      <c r="B168" s="59">
        <v>48</v>
      </c>
      <c r="C168" s="59">
        <v>10</v>
      </c>
      <c r="D168" s="61">
        <v>2.6041666666666665E-3</v>
      </c>
      <c r="E168" s="59"/>
      <c r="F168" s="59"/>
      <c r="G168" s="59"/>
      <c r="H168" s="59"/>
      <c r="I168" s="59"/>
      <c r="J168" s="59">
        <v>5</v>
      </c>
      <c r="K168" s="61">
        <v>6.076388888888889E-3</v>
      </c>
      <c r="L168" s="59" t="s">
        <v>72</v>
      </c>
      <c r="M168" s="61">
        <f>(TEXT(SUM(TabAir[[#This Row],[18]:[3]])/(24*60*60),"[mm]:ss"))+TabAir[[#This Row],[Rem. Palier]]</f>
        <v>6.0763888888888881E-3</v>
      </c>
    </row>
    <row r="169" spans="2:13" x14ac:dyDescent="0.4">
      <c r="B169" s="59">
        <v>48</v>
      </c>
      <c r="C169" s="59">
        <v>15</v>
      </c>
      <c r="D169" s="61">
        <v>2.4305555555555556E-3</v>
      </c>
      <c r="E169" s="59"/>
      <c r="F169" s="59"/>
      <c r="G169" s="59"/>
      <c r="H169" s="59"/>
      <c r="I169" s="59">
        <v>3</v>
      </c>
      <c r="J169" s="59">
        <v>7</v>
      </c>
      <c r="K169" s="61">
        <v>9.3749999999999997E-3</v>
      </c>
      <c r="L169" s="59" t="s">
        <v>72</v>
      </c>
      <c r="M169" s="61">
        <f>(TEXT(SUM(TabAir[[#This Row],[18]:[3]])/(24*60*60),"[mm]:ss"))+TabAir[[#This Row],[Rem. Palier]]</f>
        <v>9.3749999999999997E-3</v>
      </c>
    </row>
    <row r="170" spans="2:13" x14ac:dyDescent="0.4">
      <c r="B170" s="59">
        <v>48</v>
      </c>
      <c r="C170" s="59">
        <v>20</v>
      </c>
      <c r="D170" s="61">
        <v>2.2569444444444442E-3</v>
      </c>
      <c r="E170" s="59"/>
      <c r="F170" s="59"/>
      <c r="G170" s="59"/>
      <c r="H170" s="59">
        <v>3</v>
      </c>
      <c r="I170" s="59">
        <v>7</v>
      </c>
      <c r="J170" s="59">
        <v>15</v>
      </c>
      <c r="K170" s="61">
        <v>1.9618055555555555E-2</v>
      </c>
      <c r="L170" s="59" t="s">
        <v>72</v>
      </c>
      <c r="M170" s="61">
        <f>(TEXT(SUM(TabAir[[#This Row],[18]:[3]])/(24*60*60),"[mm]:ss"))+TabAir[[#This Row],[Rem. Palier]]</f>
        <v>1.9618055555555555E-2</v>
      </c>
    </row>
    <row r="171" spans="2:13" x14ac:dyDescent="0.4">
      <c r="B171" s="59">
        <v>48</v>
      </c>
      <c r="C171" s="59">
        <v>25</v>
      </c>
      <c r="D171" s="61">
        <v>2.2569444444444442E-3</v>
      </c>
      <c r="E171" s="59"/>
      <c r="F171" s="59"/>
      <c r="G171" s="59"/>
      <c r="H171" s="59">
        <v>5</v>
      </c>
      <c r="I171" s="59">
        <v>10</v>
      </c>
      <c r="J171" s="59">
        <v>20</v>
      </c>
      <c r="K171" s="61">
        <v>2.6562499999999999E-2</v>
      </c>
      <c r="L171" s="59" t="s">
        <v>72</v>
      </c>
      <c r="M171" s="61">
        <f>(TEXT(SUM(TabAir[[#This Row],[18]:[3]])/(24*60*60),"[mm]:ss"))+TabAir[[#This Row],[Rem. Palier]]</f>
        <v>2.6562499999999999E-2</v>
      </c>
    </row>
    <row r="172" spans="2:13" x14ac:dyDescent="0.4">
      <c r="B172" s="59">
        <v>48</v>
      </c>
      <c r="C172" s="59">
        <v>30</v>
      </c>
      <c r="D172" s="61">
        <v>2.0833333333333333E-3</v>
      </c>
      <c r="E172" s="59"/>
      <c r="F172" s="59"/>
      <c r="G172" s="59">
        <v>3</v>
      </c>
      <c r="H172" s="59">
        <v>7</v>
      </c>
      <c r="I172" s="59">
        <v>15</v>
      </c>
      <c r="J172" s="59">
        <v>30</v>
      </c>
      <c r="K172" s="61">
        <v>4.027777777777778E-2</v>
      </c>
      <c r="L172" s="59" t="s">
        <v>72</v>
      </c>
      <c r="M172" s="61">
        <f>(TEXT(SUM(TabAir[[#This Row],[18]:[3]])/(24*60*60),"[mm]:ss"))+TabAir[[#This Row],[Rem. Palier]]</f>
        <v>4.027777777777778E-2</v>
      </c>
    </row>
    <row r="173" spans="2:13" x14ac:dyDescent="0.4">
      <c r="B173" s="59">
        <v>48</v>
      </c>
      <c r="C173" s="59">
        <v>35</v>
      </c>
      <c r="D173" s="61">
        <v>2.0833333333333333E-3</v>
      </c>
      <c r="E173" s="59"/>
      <c r="F173" s="59"/>
      <c r="G173" s="59">
        <v>5</v>
      </c>
      <c r="H173" s="59">
        <v>10</v>
      </c>
      <c r="I173" s="59">
        <v>20</v>
      </c>
      <c r="J173" s="59">
        <v>35</v>
      </c>
      <c r="K173" s="61">
        <v>5.0694444444444445E-2</v>
      </c>
      <c r="L173" s="59" t="s">
        <v>72</v>
      </c>
      <c r="M173" s="61">
        <f>(TEXT(SUM(TabAir[[#This Row],[18]:[3]])/(24*60*60),"[mm]:ss"))+TabAir[[#This Row],[Rem. Palier]]</f>
        <v>5.0694444444444445E-2</v>
      </c>
    </row>
    <row r="174" spans="2:13" x14ac:dyDescent="0.4">
      <c r="B174" s="59">
        <v>48</v>
      </c>
      <c r="C174" s="59">
        <v>40</v>
      </c>
      <c r="D174" s="61">
        <v>1.9097222222222222E-3</v>
      </c>
      <c r="E174" s="59"/>
      <c r="F174" s="59">
        <v>3</v>
      </c>
      <c r="G174" s="59">
        <v>7</v>
      </c>
      <c r="H174" s="59">
        <v>15</v>
      </c>
      <c r="I174" s="59">
        <v>25</v>
      </c>
      <c r="J174" s="59">
        <v>45</v>
      </c>
      <c r="K174" s="61">
        <v>6.7881944444444439E-2</v>
      </c>
      <c r="L174" s="59" t="s">
        <v>72</v>
      </c>
      <c r="M174" s="61">
        <f>(TEXT(SUM(TabAir[[#This Row],[18]:[3]])/(24*60*60),"[mm]:ss"))+TabAir[[#This Row],[Rem. Palier]]</f>
        <v>6.7881944444444439E-2</v>
      </c>
    </row>
    <row r="175" spans="2:13" x14ac:dyDescent="0.4">
      <c r="B175" s="59">
        <v>48</v>
      </c>
      <c r="C175" s="59">
        <v>45</v>
      </c>
      <c r="D175" s="61">
        <v>1.9097222222222222E-3</v>
      </c>
      <c r="E175" s="59"/>
      <c r="F175" s="59">
        <v>5</v>
      </c>
      <c r="G175" s="59">
        <v>10</v>
      </c>
      <c r="H175" s="59">
        <v>17</v>
      </c>
      <c r="I175" s="59">
        <v>30</v>
      </c>
      <c r="J175" s="59">
        <v>50</v>
      </c>
      <c r="K175" s="61">
        <v>7.9687499999999994E-2</v>
      </c>
      <c r="L175" s="59" t="s">
        <v>72</v>
      </c>
      <c r="M175" s="61">
        <f>(TEXT(SUM(TabAir[[#This Row],[18]:[3]])/(24*60*60),"[mm]:ss"))+TabAir[[#This Row],[Rem. Palier]]</f>
        <v>7.9687499999999994E-2</v>
      </c>
    </row>
    <row r="176" spans="2:13" x14ac:dyDescent="0.4">
      <c r="B176" s="59">
        <v>48</v>
      </c>
      <c r="C176" s="59">
        <v>50</v>
      </c>
      <c r="D176" s="61">
        <v>1.736111111111111E-3</v>
      </c>
      <c r="E176" s="59">
        <v>3</v>
      </c>
      <c r="F176" s="59">
        <v>5</v>
      </c>
      <c r="G176" s="59">
        <v>10</v>
      </c>
      <c r="H176" s="59">
        <v>20</v>
      </c>
      <c r="I176" s="59">
        <v>30</v>
      </c>
      <c r="J176" s="59">
        <v>60</v>
      </c>
      <c r="K176" s="61">
        <v>7.2916666666666668E-3</v>
      </c>
      <c r="L176" s="59" t="s">
        <v>72</v>
      </c>
      <c r="M176" s="61">
        <f>(TEXT(SUM(TabAir[[#This Row],[18]:[3]])/(24*60*60),"[mm]:ss"))+TabAir[[#This Row],[Rem. Palier]]</f>
        <v>9.0624999999999997E-2</v>
      </c>
    </row>
    <row r="177" spans="2:13" x14ac:dyDescent="0.4">
      <c r="B177" s="59">
        <v>48</v>
      </c>
      <c r="C177" s="59">
        <v>60</v>
      </c>
      <c r="D177" s="61">
        <v>1.736111111111111E-3</v>
      </c>
      <c r="E177" s="59">
        <v>3</v>
      </c>
      <c r="F177" s="59">
        <v>7</v>
      </c>
      <c r="G177" s="59">
        <v>15</v>
      </c>
      <c r="H177" s="59">
        <v>25</v>
      </c>
      <c r="I177" s="59">
        <v>40</v>
      </c>
      <c r="J177" s="59">
        <v>75</v>
      </c>
      <c r="K177" s="61">
        <v>1.6319444444444445E-2</v>
      </c>
      <c r="L177" s="59" t="s">
        <v>73</v>
      </c>
      <c r="M177" s="61">
        <f>(TEXT(SUM(TabAir[[#This Row],[18]:[3]])/(24*60*60),"[mm]:ss"))+TabAir[[#This Row],[Rem. Palier]]</f>
        <v>0.11631944444444443</v>
      </c>
    </row>
    <row r="178" spans="2:13" x14ac:dyDescent="0.4">
      <c r="B178" s="59">
        <v>51</v>
      </c>
      <c r="C178" s="59">
        <v>5</v>
      </c>
      <c r="D178" s="61">
        <v>2.9513888888888888E-3</v>
      </c>
      <c r="E178" s="59"/>
      <c r="F178" s="59"/>
      <c r="G178" s="59"/>
      <c r="H178" s="59"/>
      <c r="I178" s="59"/>
      <c r="J178" s="59"/>
      <c r="K178" s="61">
        <v>2.9513888888888888E-3</v>
      </c>
      <c r="L178" s="59" t="s">
        <v>72</v>
      </c>
      <c r="M178" s="61">
        <f>(TEXT(SUM(TabAir[[#This Row],[18]:[3]])/(24*60*60),"[mm]:ss"))+TabAir[[#This Row],[Rem. Palier]]</f>
        <v>2.9513888888888888E-3</v>
      </c>
    </row>
    <row r="179" spans="2:13" x14ac:dyDescent="0.4">
      <c r="B179" s="59">
        <v>51</v>
      </c>
      <c r="C179" s="59">
        <v>10</v>
      </c>
      <c r="D179" s="61">
        <v>2.6041666666666665E-3</v>
      </c>
      <c r="E179" s="59"/>
      <c r="F179" s="59"/>
      <c r="G179" s="59"/>
      <c r="H179" s="59"/>
      <c r="I179" s="59">
        <v>3</v>
      </c>
      <c r="J179" s="59">
        <v>5</v>
      </c>
      <c r="K179" s="61">
        <v>8.1597222222222227E-3</v>
      </c>
      <c r="L179" s="59" t="s">
        <v>72</v>
      </c>
      <c r="M179" s="61">
        <f>(TEXT(SUM(TabAir[[#This Row],[18]:[3]])/(24*60*60),"[mm]:ss"))+TabAir[[#This Row],[Rem. Palier]]</f>
        <v>8.1597222222222227E-3</v>
      </c>
    </row>
    <row r="180" spans="2:13" x14ac:dyDescent="0.4">
      <c r="B180" s="59">
        <v>51</v>
      </c>
      <c r="C180" s="59">
        <v>15</v>
      </c>
      <c r="D180" s="61">
        <v>2.4305555555555556E-3</v>
      </c>
      <c r="E180" s="59"/>
      <c r="F180" s="59"/>
      <c r="G180" s="59"/>
      <c r="H180" s="59">
        <v>3</v>
      </c>
      <c r="I180" s="59">
        <v>5</v>
      </c>
      <c r="J180" s="59">
        <v>12</v>
      </c>
      <c r="K180" s="61">
        <v>1.6319444444444445E-2</v>
      </c>
      <c r="L180" s="59" t="s">
        <v>72</v>
      </c>
      <c r="M180" s="61">
        <f>(TEXT(SUM(TabAir[[#This Row],[18]:[3]])/(24*60*60),"[mm]:ss"))+TabAir[[#This Row],[Rem. Palier]]</f>
        <v>1.6319444444444442E-2</v>
      </c>
    </row>
    <row r="181" spans="2:13" x14ac:dyDescent="0.4">
      <c r="B181" s="59">
        <v>51</v>
      </c>
      <c r="C181" s="59">
        <v>20</v>
      </c>
      <c r="D181" s="61">
        <v>2.4305555555555556E-3</v>
      </c>
      <c r="E181" s="59"/>
      <c r="F181" s="59"/>
      <c r="G181" s="59"/>
      <c r="H181" s="59">
        <v>5</v>
      </c>
      <c r="I181" s="59">
        <v>7</v>
      </c>
      <c r="J181" s="59">
        <v>17</v>
      </c>
      <c r="K181" s="61">
        <v>2.2569444444444444E-2</v>
      </c>
      <c r="L181" s="59" t="s">
        <v>72</v>
      </c>
      <c r="M181" s="61">
        <f>(TEXT(SUM(TabAir[[#This Row],[18]:[3]])/(24*60*60),"[mm]:ss"))+TabAir[[#This Row],[Rem. Palier]]</f>
        <v>2.2569444444444448E-2</v>
      </c>
    </row>
    <row r="182" spans="2:13" x14ac:dyDescent="0.4">
      <c r="B182" s="59">
        <v>51</v>
      </c>
      <c r="C182" s="59">
        <v>25</v>
      </c>
      <c r="D182" s="61">
        <v>2.2569444444444442E-3</v>
      </c>
      <c r="E182" s="59"/>
      <c r="F182" s="59"/>
      <c r="G182" s="59">
        <v>3</v>
      </c>
      <c r="H182" s="59">
        <v>5</v>
      </c>
      <c r="I182" s="59">
        <v>12</v>
      </c>
      <c r="J182" s="59">
        <v>25</v>
      </c>
      <c r="K182" s="61">
        <v>3.3506944444444443E-2</v>
      </c>
      <c r="L182" s="59" t="s">
        <v>72</v>
      </c>
      <c r="M182" s="61">
        <f>(TEXT(SUM(TabAir[[#This Row],[18]:[3]])/(24*60*60),"[mm]:ss"))+TabAir[[#This Row],[Rem. Palier]]</f>
        <v>3.3506944444444443E-2</v>
      </c>
    </row>
    <row r="183" spans="2:13" x14ac:dyDescent="0.4">
      <c r="B183" s="59">
        <v>51</v>
      </c>
      <c r="C183" s="59">
        <v>30</v>
      </c>
      <c r="D183" s="61">
        <v>2.2569444444444442E-3</v>
      </c>
      <c r="E183" s="59"/>
      <c r="F183" s="59"/>
      <c r="G183" s="59">
        <v>5</v>
      </c>
      <c r="H183" s="59">
        <v>7</v>
      </c>
      <c r="I183" s="59">
        <v>15</v>
      </c>
      <c r="J183" s="59">
        <v>35</v>
      </c>
      <c r="K183" s="61">
        <v>4.5312499999999999E-2</v>
      </c>
      <c r="L183" s="59" t="s">
        <v>72</v>
      </c>
      <c r="M183" s="61">
        <f>(TEXT(SUM(TabAir[[#This Row],[18]:[3]])/(24*60*60),"[mm]:ss"))+TabAir[[#This Row],[Rem. Palier]]</f>
        <v>4.5312499999999999E-2</v>
      </c>
    </row>
    <row r="184" spans="2:13" x14ac:dyDescent="0.4">
      <c r="B184" s="59">
        <v>51</v>
      </c>
      <c r="C184" s="59">
        <v>35</v>
      </c>
      <c r="D184" s="61">
        <v>2.0833333333333333E-3</v>
      </c>
      <c r="E184" s="59"/>
      <c r="F184" s="59">
        <v>3</v>
      </c>
      <c r="G184" s="59">
        <v>5</v>
      </c>
      <c r="H184" s="59">
        <v>10</v>
      </c>
      <c r="I184" s="59">
        <v>20</v>
      </c>
      <c r="J184" s="59">
        <v>40</v>
      </c>
      <c r="K184" s="61">
        <v>5.6250000000000001E-2</v>
      </c>
      <c r="L184" s="59" t="s">
        <v>72</v>
      </c>
      <c r="M184" s="61">
        <f>(TEXT(SUM(TabAir[[#This Row],[18]:[3]])/(24*60*60),"[mm]:ss"))+TabAir[[#This Row],[Rem. Palier]]</f>
        <v>5.6250000000000001E-2</v>
      </c>
    </row>
    <row r="185" spans="2:13" x14ac:dyDescent="0.4">
      <c r="B185" s="59">
        <v>51</v>
      </c>
      <c r="C185" s="59">
        <v>40</v>
      </c>
      <c r="D185" s="61">
        <v>2.0833333333333333E-3</v>
      </c>
      <c r="E185" s="59"/>
      <c r="F185" s="59">
        <v>5</v>
      </c>
      <c r="G185" s="59">
        <v>7</v>
      </c>
      <c r="H185" s="59">
        <v>15</v>
      </c>
      <c r="I185" s="59">
        <v>25</v>
      </c>
      <c r="J185" s="59">
        <v>50</v>
      </c>
      <c r="K185" s="61">
        <v>7.2916666666666671E-2</v>
      </c>
      <c r="L185" s="59" t="s">
        <v>72</v>
      </c>
      <c r="M185" s="61">
        <f>(TEXT(SUM(TabAir[[#This Row],[18]:[3]])/(24*60*60),"[mm]:ss"))+TabAir[[#This Row],[Rem. Palier]]</f>
        <v>7.2916666666666671E-2</v>
      </c>
    </row>
    <row r="186" spans="2:13" x14ac:dyDescent="0.4">
      <c r="B186" s="59">
        <v>51</v>
      </c>
      <c r="C186" s="59">
        <v>45</v>
      </c>
      <c r="D186" s="61">
        <v>1.9097222222222222E-3</v>
      </c>
      <c r="E186" s="59">
        <v>3</v>
      </c>
      <c r="F186" s="59">
        <v>5</v>
      </c>
      <c r="G186" s="59">
        <v>10</v>
      </c>
      <c r="H186" s="59">
        <v>17</v>
      </c>
      <c r="I186" s="59">
        <v>30</v>
      </c>
      <c r="J186" s="59">
        <v>55</v>
      </c>
      <c r="K186" s="61">
        <v>8.5243055555555558E-2</v>
      </c>
      <c r="L186" s="59" t="s">
        <v>72</v>
      </c>
      <c r="M186" s="61">
        <f>(TEXT(SUM(TabAir[[#This Row],[18]:[3]])/(24*60*60),"[mm]:ss"))+TabAir[[#This Row],[Rem. Palier]]</f>
        <v>8.5243055555555544E-2</v>
      </c>
    </row>
    <row r="187" spans="2:13" x14ac:dyDescent="0.4">
      <c r="B187" s="59">
        <v>51</v>
      </c>
      <c r="C187" s="59">
        <v>50</v>
      </c>
      <c r="D187" s="61">
        <v>1.9097222222222222E-3</v>
      </c>
      <c r="E187" s="59">
        <v>3</v>
      </c>
      <c r="F187" s="59">
        <v>7</v>
      </c>
      <c r="G187" s="59">
        <v>12</v>
      </c>
      <c r="H187" s="59">
        <v>20</v>
      </c>
      <c r="I187" s="59">
        <v>35</v>
      </c>
      <c r="J187" s="59">
        <v>65</v>
      </c>
      <c r="K187" s="61">
        <v>0.10052083333333334</v>
      </c>
      <c r="L187" s="59" t="s">
        <v>73</v>
      </c>
      <c r="M187" s="61">
        <f>(TEXT(SUM(TabAir[[#This Row],[18]:[3]])/(24*60*60),"[mm]:ss"))+TabAir[[#This Row],[Rem. Palier]]</f>
        <v>0.10052083333333332</v>
      </c>
    </row>
    <row r="188" spans="2:13" x14ac:dyDescent="0.4">
      <c r="B188" s="59">
        <v>54</v>
      </c>
      <c r="C188" s="59">
        <v>5</v>
      </c>
      <c r="D188" s="61">
        <v>2.9513888888888888E-3</v>
      </c>
      <c r="E188" s="59"/>
      <c r="F188" s="59"/>
      <c r="G188" s="59"/>
      <c r="H188" s="59"/>
      <c r="I188" s="59"/>
      <c r="J188" s="59">
        <v>3</v>
      </c>
      <c r="K188" s="61">
        <v>5.0347222222222225E-3</v>
      </c>
      <c r="L188" s="59" t="s">
        <v>73</v>
      </c>
      <c r="M188" s="61">
        <f>(TEXT(SUM(TabAir[[#This Row],[18]:[3]])/(24*60*60),"[mm]:ss"))+TabAir[[#This Row],[Rem. Palier]]</f>
        <v>5.0347222222222217E-3</v>
      </c>
    </row>
    <row r="189" spans="2:13" x14ac:dyDescent="0.4">
      <c r="B189" s="59">
        <v>54</v>
      </c>
      <c r="C189" s="59">
        <v>10</v>
      </c>
      <c r="D189" s="61">
        <v>2.7777777777777779E-3</v>
      </c>
      <c r="E189" s="59"/>
      <c r="F189" s="59"/>
      <c r="G189" s="59"/>
      <c r="H189" s="59"/>
      <c r="I189" s="59">
        <v>3</v>
      </c>
      <c r="J189" s="59">
        <v>7</v>
      </c>
      <c r="K189" s="61">
        <v>9.7222222222222224E-3</v>
      </c>
      <c r="L189" s="59" t="s">
        <v>73</v>
      </c>
      <c r="M189" s="61">
        <f>(TEXT(SUM(TabAir[[#This Row],[18]:[3]])/(24*60*60),"[mm]:ss"))+TabAir[[#This Row],[Rem. Palier]]</f>
        <v>9.7222222222222224E-3</v>
      </c>
    </row>
    <row r="190" spans="2:13" x14ac:dyDescent="0.4">
      <c r="B190" s="59">
        <v>54</v>
      </c>
      <c r="C190" s="59">
        <v>15</v>
      </c>
      <c r="D190" s="61">
        <v>2.6041666666666665E-3</v>
      </c>
      <c r="E190" s="59"/>
      <c r="F190" s="59"/>
      <c r="G190" s="59"/>
      <c r="H190" s="59">
        <v>3</v>
      </c>
      <c r="I190" s="59">
        <v>5</v>
      </c>
      <c r="J190" s="59">
        <v>12</v>
      </c>
      <c r="K190" s="61">
        <v>1.6493055555555556E-2</v>
      </c>
      <c r="L190" s="59" t="s">
        <v>73</v>
      </c>
      <c r="M190" s="61">
        <f>(TEXT(SUM(TabAir[[#This Row],[18]:[3]])/(24*60*60),"[mm]:ss"))+TabAir[[#This Row],[Rem. Palier]]</f>
        <v>1.6493055555555556E-2</v>
      </c>
    </row>
    <row r="191" spans="2:13" x14ac:dyDescent="0.4">
      <c r="B191" s="59">
        <v>54</v>
      </c>
      <c r="C191" s="59">
        <v>20</v>
      </c>
      <c r="D191" s="61">
        <v>2.4305555555555556E-3</v>
      </c>
      <c r="E191" s="59"/>
      <c r="F191" s="59"/>
      <c r="G191" s="59">
        <v>3</v>
      </c>
      <c r="H191" s="59">
        <v>5</v>
      </c>
      <c r="I191" s="59">
        <v>10</v>
      </c>
      <c r="J191" s="59">
        <v>17</v>
      </c>
      <c r="K191" s="61">
        <v>2.673611111111111E-2</v>
      </c>
      <c r="L191" s="59" t="s">
        <v>73</v>
      </c>
      <c r="M191" s="61">
        <f>(TEXT(SUM(TabAir[[#This Row],[18]:[3]])/(24*60*60),"[mm]:ss"))+TabAir[[#This Row],[Rem. Palier]]</f>
        <v>2.6736111111111113E-2</v>
      </c>
    </row>
    <row r="192" spans="2:13" x14ac:dyDescent="0.4">
      <c r="B192" s="59">
        <v>54</v>
      </c>
      <c r="C192" s="59">
        <v>25</v>
      </c>
      <c r="D192" s="61">
        <v>2.4305555555555556E-3</v>
      </c>
      <c r="E192" s="59"/>
      <c r="F192" s="59"/>
      <c r="G192" s="59">
        <v>5</v>
      </c>
      <c r="H192" s="59">
        <v>7</v>
      </c>
      <c r="I192" s="59">
        <v>15</v>
      </c>
      <c r="J192" s="59">
        <v>30</v>
      </c>
      <c r="K192" s="61">
        <v>4.2013888888888892E-2</v>
      </c>
      <c r="L192" s="59" t="s">
        <v>73</v>
      </c>
      <c r="M192" s="61">
        <f>(TEXT(SUM(TabAir[[#This Row],[18]:[3]])/(24*60*60),"[mm]:ss"))+TabAir[[#This Row],[Rem. Palier]]</f>
        <v>4.2013888888888885E-2</v>
      </c>
    </row>
    <row r="193" spans="2:13" x14ac:dyDescent="0.4">
      <c r="B193" s="59">
        <v>54</v>
      </c>
      <c r="C193" s="59">
        <v>30</v>
      </c>
      <c r="D193" s="61">
        <v>2.2569444444444442E-3</v>
      </c>
      <c r="E193" s="59"/>
      <c r="F193" s="59">
        <v>3</v>
      </c>
      <c r="G193" s="59">
        <v>5</v>
      </c>
      <c r="H193" s="59">
        <v>10</v>
      </c>
      <c r="I193" s="59">
        <v>20</v>
      </c>
      <c r="J193" s="59">
        <v>35</v>
      </c>
      <c r="K193" s="61">
        <v>5.2951388888888888E-2</v>
      </c>
      <c r="L193" s="59" t="s">
        <v>73</v>
      </c>
      <c r="M193" s="61">
        <f>(TEXT(SUM(TabAir[[#This Row],[18]:[3]])/(24*60*60),"[mm]:ss"))+TabAir[[#This Row],[Rem. Palier]]</f>
        <v>5.2951388888888888E-2</v>
      </c>
    </row>
    <row r="194" spans="2:13" x14ac:dyDescent="0.4">
      <c r="B194" s="59">
        <v>54</v>
      </c>
      <c r="C194" s="59">
        <v>35</v>
      </c>
      <c r="D194" s="61">
        <v>2.2569444444444442E-3</v>
      </c>
      <c r="E194" s="59"/>
      <c r="F194" s="59">
        <v>5</v>
      </c>
      <c r="G194" s="59">
        <v>7</v>
      </c>
      <c r="H194" s="59">
        <v>12</v>
      </c>
      <c r="I194" s="59">
        <v>25</v>
      </c>
      <c r="J194" s="59">
        <v>45</v>
      </c>
      <c r="K194" s="61">
        <v>6.7534722222222218E-2</v>
      </c>
      <c r="L194" s="59" t="s">
        <v>73</v>
      </c>
      <c r="M194" s="61">
        <f>(TEXT(SUM(TabAir[[#This Row],[18]:[3]])/(24*60*60),"[mm]:ss"))+TabAir[[#This Row],[Rem. Palier]]</f>
        <v>6.7534722222222232E-2</v>
      </c>
    </row>
    <row r="195" spans="2:13" x14ac:dyDescent="0.4">
      <c r="B195" s="59">
        <v>54</v>
      </c>
      <c r="C195" s="59">
        <v>40</v>
      </c>
      <c r="D195" s="61">
        <v>2.0833333333333333E-3</v>
      </c>
      <c r="E195" s="59">
        <v>3</v>
      </c>
      <c r="F195" s="59">
        <v>5</v>
      </c>
      <c r="G195" s="59">
        <v>10</v>
      </c>
      <c r="H195" s="59">
        <v>15</v>
      </c>
      <c r="I195" s="59">
        <v>30</v>
      </c>
      <c r="J195" s="59">
        <v>55</v>
      </c>
      <c r="K195" s="61">
        <v>8.4027777777777785E-2</v>
      </c>
      <c r="L195" s="59" t="s">
        <v>73</v>
      </c>
      <c r="M195" s="61">
        <f>(TEXT(SUM(TabAir[[#This Row],[18]:[3]])/(24*60*60),"[mm]:ss"))+TabAir[[#This Row],[Rem. Palier]]</f>
        <v>8.4027777777777785E-2</v>
      </c>
    </row>
    <row r="196" spans="2:13" x14ac:dyDescent="0.4">
      <c r="B196" s="59">
        <v>54</v>
      </c>
      <c r="C196" s="59">
        <v>45</v>
      </c>
      <c r="D196" s="61">
        <v>2.0833333333333333E-3</v>
      </c>
      <c r="E196" s="59">
        <v>5</v>
      </c>
      <c r="F196" s="59">
        <v>7</v>
      </c>
      <c r="G196" s="59">
        <v>12</v>
      </c>
      <c r="H196" s="59">
        <v>20</v>
      </c>
      <c r="I196" s="59">
        <v>35</v>
      </c>
      <c r="J196" s="59">
        <v>60</v>
      </c>
      <c r="K196" s="61">
        <v>9.8611111111111108E-2</v>
      </c>
      <c r="L196" s="59" t="s">
        <v>73</v>
      </c>
      <c r="M196" s="61">
        <f>(TEXT(SUM(TabAir[[#This Row],[18]:[3]])/(24*60*60),"[mm]:ss"))+TabAir[[#This Row],[Rem. Palier]]</f>
        <v>9.8611111111111122E-2</v>
      </c>
    </row>
    <row r="197" spans="2:13" x14ac:dyDescent="0.4">
      <c r="B197" s="59">
        <v>57</v>
      </c>
      <c r="C197" s="59">
        <v>5</v>
      </c>
      <c r="D197" s="61">
        <v>3.1250000000000002E-3</v>
      </c>
      <c r="E197" s="59"/>
      <c r="F197" s="59"/>
      <c r="G197" s="59"/>
      <c r="H197" s="59"/>
      <c r="I197" s="59"/>
      <c r="J197" s="59">
        <v>3</v>
      </c>
      <c r="K197" s="61">
        <v>5.208333333333333E-3</v>
      </c>
      <c r="L197" s="59" t="s">
        <v>73</v>
      </c>
      <c r="M197" s="61">
        <f>(TEXT(SUM(TabAir[[#This Row],[18]:[3]])/(24*60*60),"[mm]:ss"))+TabAir[[#This Row],[Rem. Palier]]</f>
        <v>5.2083333333333339E-3</v>
      </c>
    </row>
    <row r="198" spans="2:13" x14ac:dyDescent="0.4">
      <c r="B198" s="59">
        <v>57</v>
      </c>
      <c r="C198" s="59">
        <v>10</v>
      </c>
      <c r="D198" s="61">
        <v>2.9513888888888888E-3</v>
      </c>
      <c r="E198" s="59"/>
      <c r="F198" s="59"/>
      <c r="G198" s="59"/>
      <c r="H198" s="59"/>
      <c r="I198" s="59">
        <v>3</v>
      </c>
      <c r="J198" s="59">
        <v>7</v>
      </c>
      <c r="K198" s="61">
        <v>9.8958333333333329E-3</v>
      </c>
      <c r="L198" s="59" t="s">
        <v>73</v>
      </c>
      <c r="M198" s="61">
        <f>(TEXT(SUM(TabAir[[#This Row],[18]:[3]])/(24*60*60),"[mm]:ss"))+TabAir[[#This Row],[Rem. Palier]]</f>
        <v>9.8958333333333329E-3</v>
      </c>
    </row>
    <row r="199" spans="2:13" x14ac:dyDescent="0.4">
      <c r="B199" s="59">
        <v>57</v>
      </c>
      <c r="C199" s="59">
        <v>15</v>
      </c>
      <c r="D199" s="61">
        <v>2.7777777777777779E-3</v>
      </c>
      <c r="E199" s="59"/>
      <c r="F199" s="59"/>
      <c r="G199" s="59"/>
      <c r="H199" s="59">
        <v>3</v>
      </c>
      <c r="I199" s="59">
        <v>7</v>
      </c>
      <c r="J199" s="59">
        <v>15</v>
      </c>
      <c r="K199" s="61">
        <v>2.013888888888889E-2</v>
      </c>
      <c r="L199" s="59" t="s">
        <v>73</v>
      </c>
      <c r="M199" s="61">
        <f>(TEXT(SUM(TabAir[[#This Row],[18]:[3]])/(24*60*60),"[mm]:ss"))+TabAir[[#This Row],[Rem. Palier]]</f>
        <v>2.013888888888889E-2</v>
      </c>
    </row>
    <row r="200" spans="2:13" x14ac:dyDescent="0.4">
      <c r="B200" s="59">
        <v>57</v>
      </c>
      <c r="C200" s="59">
        <v>20</v>
      </c>
      <c r="D200" s="61">
        <v>2.6041666666666665E-3</v>
      </c>
      <c r="E200" s="59"/>
      <c r="F200" s="59"/>
      <c r="G200" s="59">
        <v>3</v>
      </c>
      <c r="H200" s="59">
        <v>5</v>
      </c>
      <c r="I200" s="59">
        <v>10</v>
      </c>
      <c r="J200" s="59">
        <v>20</v>
      </c>
      <c r="K200" s="61">
        <v>2.8993055555555557E-2</v>
      </c>
      <c r="L200" s="59" t="s">
        <v>73</v>
      </c>
      <c r="M200" s="61">
        <f>(TEXT(SUM(TabAir[[#This Row],[18]:[3]])/(24*60*60),"[mm]:ss"))+TabAir[[#This Row],[Rem. Palier]]</f>
        <v>2.8993055555555557E-2</v>
      </c>
    </row>
    <row r="201" spans="2:13" x14ac:dyDescent="0.4">
      <c r="B201" s="59">
        <v>57</v>
      </c>
      <c r="C201" s="59">
        <v>25</v>
      </c>
      <c r="D201" s="61">
        <v>2.4305555555555556E-3</v>
      </c>
      <c r="E201" s="59"/>
      <c r="F201" s="59">
        <v>3</v>
      </c>
      <c r="G201" s="59">
        <v>5</v>
      </c>
      <c r="H201" s="59">
        <v>7</v>
      </c>
      <c r="I201" s="59">
        <v>15</v>
      </c>
      <c r="J201" s="59">
        <v>30</v>
      </c>
      <c r="K201" s="61">
        <v>4.4097222222222225E-2</v>
      </c>
      <c r="L201" s="59" t="s">
        <v>73</v>
      </c>
      <c r="M201" s="61">
        <f>(TEXT(SUM(TabAir[[#This Row],[18]:[3]])/(24*60*60),"[mm]:ss"))+TabAir[[#This Row],[Rem. Palier]]</f>
        <v>4.4097222222222218E-2</v>
      </c>
    </row>
    <row r="202" spans="2:13" x14ac:dyDescent="0.4">
      <c r="B202" s="59">
        <v>57</v>
      </c>
      <c r="C202" s="59">
        <v>30</v>
      </c>
      <c r="D202" s="61">
        <v>2.4305555555555556E-3</v>
      </c>
      <c r="E202" s="59"/>
      <c r="F202" s="59">
        <v>3</v>
      </c>
      <c r="G202" s="59">
        <v>7</v>
      </c>
      <c r="H202" s="59">
        <v>10</v>
      </c>
      <c r="I202" s="59">
        <v>20</v>
      </c>
      <c r="J202" s="59">
        <v>40</v>
      </c>
      <c r="K202" s="61">
        <v>5.7986111111111113E-2</v>
      </c>
      <c r="L202" s="59" t="s">
        <v>73</v>
      </c>
      <c r="M202" s="61">
        <f>(TEXT(SUM(TabAir[[#This Row],[18]:[3]])/(24*60*60),"[mm]:ss"))+TabAir[[#This Row],[Rem. Palier]]</f>
        <v>5.7986111111111106E-2</v>
      </c>
    </row>
    <row r="203" spans="2:13" x14ac:dyDescent="0.4">
      <c r="B203" s="59">
        <v>57</v>
      </c>
      <c r="C203" s="59">
        <v>35</v>
      </c>
      <c r="D203" s="61">
        <v>2.2569444444444442E-3</v>
      </c>
      <c r="E203" s="59">
        <v>3</v>
      </c>
      <c r="F203" s="59">
        <v>5</v>
      </c>
      <c r="G203" s="59">
        <v>7</v>
      </c>
      <c r="H203" s="59">
        <v>15</v>
      </c>
      <c r="I203" s="59">
        <v>25</v>
      </c>
      <c r="J203" s="59">
        <v>50</v>
      </c>
      <c r="K203" s="61">
        <v>7.5173611111111108E-2</v>
      </c>
      <c r="L203" s="59" t="s">
        <v>73</v>
      </c>
      <c r="M203" s="61">
        <f>(TEXT(SUM(TabAir[[#This Row],[18]:[3]])/(24*60*60),"[mm]:ss"))+TabAir[[#This Row],[Rem. Palier]]</f>
        <v>7.5173611111111122E-2</v>
      </c>
    </row>
    <row r="204" spans="2:13" x14ac:dyDescent="0.4">
      <c r="B204" s="59">
        <v>57</v>
      </c>
      <c r="C204" s="59">
        <v>40</v>
      </c>
      <c r="D204" s="61">
        <v>2.2569444444444442E-3</v>
      </c>
      <c r="E204" s="59">
        <v>3</v>
      </c>
      <c r="F204" s="59">
        <v>7</v>
      </c>
      <c r="G204" s="59">
        <v>10</v>
      </c>
      <c r="H204" s="59">
        <v>20</v>
      </c>
      <c r="I204" s="59">
        <v>30</v>
      </c>
      <c r="J204" s="59">
        <v>60</v>
      </c>
      <c r="K204" s="61">
        <v>9.2534722222222227E-2</v>
      </c>
      <c r="L204" s="59" t="s">
        <v>73</v>
      </c>
      <c r="M204" s="61">
        <f>(TEXT(SUM(TabAir[[#This Row],[18]:[3]])/(24*60*60),"[mm]:ss"))+TabAir[[#This Row],[Rem. Palier]]</f>
        <v>9.2534722222222227E-2</v>
      </c>
    </row>
    <row r="205" spans="2:13" x14ac:dyDescent="0.4">
      <c r="B205" s="59">
        <v>60</v>
      </c>
      <c r="C205" s="59">
        <v>5</v>
      </c>
      <c r="D205" s="61">
        <v>3.2986111111111111E-3</v>
      </c>
      <c r="E205" s="59"/>
      <c r="F205" s="59"/>
      <c r="G205" s="59"/>
      <c r="H205" s="59"/>
      <c r="I205" s="59"/>
      <c r="J205" s="59">
        <v>5</v>
      </c>
      <c r="K205" s="61">
        <v>6.7708333333333336E-3</v>
      </c>
      <c r="L205" s="59" t="s">
        <v>73</v>
      </c>
      <c r="M205" s="61">
        <f>(TEXT(SUM(TabAir[[#This Row],[18]:[3]])/(24*60*60),"[mm]:ss"))+TabAir[[#This Row],[Rem. Palier]]</f>
        <v>6.7708333333333336E-3</v>
      </c>
    </row>
    <row r="206" spans="2:13" x14ac:dyDescent="0.4">
      <c r="B206" s="59">
        <v>60</v>
      </c>
      <c r="C206" s="59">
        <v>10</v>
      </c>
      <c r="D206" s="61">
        <v>2.9513888888888888E-3</v>
      </c>
      <c r="E206" s="59"/>
      <c r="F206" s="59"/>
      <c r="G206" s="59"/>
      <c r="H206" s="59">
        <v>3</v>
      </c>
      <c r="I206" s="59">
        <v>5</v>
      </c>
      <c r="J206" s="59">
        <v>7</v>
      </c>
      <c r="K206" s="61">
        <v>1.3368055555555555E-2</v>
      </c>
      <c r="L206" s="59" t="s">
        <v>73</v>
      </c>
      <c r="M206" s="61">
        <f>(TEXT(SUM(TabAir[[#This Row],[18]:[3]])/(24*60*60),"[mm]:ss"))+TabAir[[#This Row],[Rem. Palier]]</f>
        <v>1.3368055555555555E-2</v>
      </c>
    </row>
    <row r="207" spans="2:13" x14ac:dyDescent="0.4">
      <c r="B207" s="59">
        <v>60</v>
      </c>
      <c r="C207" s="59">
        <v>15</v>
      </c>
      <c r="D207" s="61">
        <v>2.7777777777777779E-3</v>
      </c>
      <c r="E207" s="59"/>
      <c r="F207" s="59"/>
      <c r="G207" s="59">
        <v>3</v>
      </c>
      <c r="H207" s="59">
        <v>5</v>
      </c>
      <c r="I207" s="59">
        <v>7</v>
      </c>
      <c r="J207" s="59">
        <v>15</v>
      </c>
      <c r="K207" s="61">
        <v>2.361111111111111E-2</v>
      </c>
      <c r="L207" s="59" t="s">
        <v>73</v>
      </c>
      <c r="M207" s="61">
        <f>(TEXT(SUM(TabAir[[#This Row],[18]:[3]])/(24*60*60),"[mm]:ss"))+TabAir[[#This Row],[Rem. Palier]]</f>
        <v>2.361111111111111E-2</v>
      </c>
    </row>
    <row r="208" spans="2:13" x14ac:dyDescent="0.4">
      <c r="B208" s="59">
        <v>60</v>
      </c>
      <c r="C208" s="59">
        <v>20</v>
      </c>
      <c r="D208" s="61">
        <v>2.7777777777777779E-3</v>
      </c>
      <c r="E208" s="59"/>
      <c r="F208" s="59"/>
      <c r="G208" s="59">
        <v>5</v>
      </c>
      <c r="H208" s="59">
        <v>7</v>
      </c>
      <c r="I208" s="59">
        <v>12</v>
      </c>
      <c r="J208" s="59">
        <v>25</v>
      </c>
      <c r="K208" s="61">
        <v>3.6805555555555557E-2</v>
      </c>
      <c r="L208" s="59" t="s">
        <v>73</v>
      </c>
      <c r="M208" s="61">
        <f>(TEXT(SUM(TabAir[[#This Row],[18]:[3]])/(24*60*60),"[mm]:ss"))+TabAir[[#This Row],[Rem. Palier]]</f>
        <v>3.680555555555555E-2</v>
      </c>
    </row>
    <row r="209" spans="2:13" x14ac:dyDescent="0.4">
      <c r="B209" s="59">
        <v>60</v>
      </c>
      <c r="C209" s="59">
        <v>25</v>
      </c>
      <c r="D209" s="61">
        <v>2.6041666666666665E-3</v>
      </c>
      <c r="E209" s="59"/>
      <c r="F209" s="59">
        <v>3</v>
      </c>
      <c r="G209" s="59">
        <v>5</v>
      </c>
      <c r="H209" s="59">
        <v>10</v>
      </c>
      <c r="I209" s="59">
        <v>20</v>
      </c>
      <c r="J209" s="59">
        <v>35</v>
      </c>
      <c r="K209" s="61">
        <v>5.3298611111111109E-2</v>
      </c>
      <c r="L209" s="59" t="s">
        <v>73</v>
      </c>
      <c r="M209" s="61">
        <f>(TEXT(SUM(TabAir[[#This Row],[18]:[3]])/(24*60*60),"[mm]:ss"))+TabAir[[#This Row],[Rem. Palier]]</f>
        <v>5.3298611111111109E-2</v>
      </c>
    </row>
    <row r="210" spans="2:13" x14ac:dyDescent="0.4">
      <c r="B210" s="59">
        <v>60</v>
      </c>
      <c r="C210" s="59">
        <v>30</v>
      </c>
      <c r="D210" s="61">
        <v>2.4305555555555556E-3</v>
      </c>
      <c r="E210" s="59">
        <v>3</v>
      </c>
      <c r="F210" s="59">
        <v>5</v>
      </c>
      <c r="G210" s="59">
        <v>7</v>
      </c>
      <c r="H210" s="59">
        <v>12</v>
      </c>
      <c r="I210" s="59">
        <v>25</v>
      </c>
      <c r="J210" s="59">
        <v>45</v>
      </c>
      <c r="K210" s="61">
        <v>6.9791666666666669E-2</v>
      </c>
      <c r="L210" s="59" t="s">
        <v>73</v>
      </c>
      <c r="M210" s="61">
        <f>(TEXT(SUM(TabAir[[#This Row],[18]:[3]])/(24*60*60),"[mm]:ss"))+TabAir[[#This Row],[Rem. Palier]]</f>
        <v>6.9791666666666669E-2</v>
      </c>
    </row>
    <row r="211" spans="2:13" x14ac:dyDescent="0.4">
      <c r="B211" s="59">
        <v>60</v>
      </c>
      <c r="C211" s="59">
        <v>35</v>
      </c>
      <c r="D211" s="61">
        <v>2.4305555555555556E-3</v>
      </c>
      <c r="E211" s="59">
        <v>3</v>
      </c>
      <c r="F211" s="59">
        <v>5</v>
      </c>
      <c r="G211" s="59">
        <v>10</v>
      </c>
      <c r="H211" s="59">
        <v>15</v>
      </c>
      <c r="I211" s="59">
        <v>30</v>
      </c>
      <c r="J211" s="59">
        <v>55</v>
      </c>
      <c r="K211" s="61">
        <v>8.4375000000000006E-2</v>
      </c>
      <c r="L211" s="59" t="s">
        <v>73</v>
      </c>
      <c r="M211" s="61">
        <f>(TEXT(SUM(TabAir[[#This Row],[18]:[3]])/(24*60*60),"[mm]:ss"))+TabAir[[#This Row],[Rem. Palier]]</f>
        <v>8.4375000000000006E-2</v>
      </c>
    </row>
  </sheetData>
  <phoneticPr fontId="8" type="noConversion"/>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FA03E-1C7E-41B9-A888-B883E7771977}">
  <sheetPr>
    <tabColor rgb="FF92D050"/>
  </sheetPr>
  <dimension ref="B1:M39"/>
  <sheetViews>
    <sheetView showGridLines="0" workbookViewId="0">
      <selection activeCell="L9" sqref="L9"/>
    </sheetView>
  </sheetViews>
  <sheetFormatPr defaultRowHeight="14.6" x14ac:dyDescent="0.4"/>
  <cols>
    <col min="11" max="11" width="5.3828125" customWidth="1"/>
  </cols>
  <sheetData>
    <row r="1" spans="2:13" ht="15" thickBot="1" x14ac:dyDescent="0.45">
      <c r="B1" s="55" t="s">
        <v>98</v>
      </c>
      <c r="C1" s="55"/>
      <c r="D1" s="55"/>
      <c r="E1" s="55"/>
      <c r="F1" s="55"/>
      <c r="G1" s="55"/>
      <c r="H1" s="55"/>
      <c r="I1" s="55"/>
      <c r="J1" s="55"/>
    </row>
    <row r="3" spans="2:13" x14ac:dyDescent="0.4">
      <c r="B3" s="67"/>
      <c r="C3" s="67" t="s">
        <v>92</v>
      </c>
      <c r="D3" s="67" t="s">
        <v>93</v>
      </c>
      <c r="E3" s="67" t="s">
        <v>94</v>
      </c>
      <c r="F3" s="67" t="s">
        <v>95</v>
      </c>
      <c r="G3" s="67" t="s">
        <v>96</v>
      </c>
      <c r="H3" s="67" t="s">
        <v>97</v>
      </c>
    </row>
    <row r="4" spans="2:13" x14ac:dyDescent="0.4">
      <c r="B4" s="67" t="s">
        <v>91</v>
      </c>
      <c r="C4" s="67">
        <v>25</v>
      </c>
      <c r="D4" s="67">
        <v>30</v>
      </c>
      <c r="E4" s="67">
        <v>35</v>
      </c>
      <c r="F4" s="67">
        <v>40</v>
      </c>
      <c r="G4" s="67">
        <v>45</v>
      </c>
      <c r="H4" s="67">
        <v>50</v>
      </c>
    </row>
    <row r="5" spans="2:13" ht="15" thickBot="1" x14ac:dyDescent="0.45">
      <c r="B5" s="91">
        <v>9</v>
      </c>
      <c r="C5" s="92">
        <v>9</v>
      </c>
      <c r="D5" s="93">
        <v>9</v>
      </c>
      <c r="E5" s="92">
        <v>6</v>
      </c>
      <c r="F5" s="93">
        <v>6</v>
      </c>
      <c r="G5" s="92">
        <v>6</v>
      </c>
      <c r="H5" s="93">
        <v>3</v>
      </c>
      <c r="K5" s="55" t="s">
        <v>104</v>
      </c>
    </row>
    <row r="6" spans="2:13" x14ac:dyDescent="0.4">
      <c r="B6" s="91">
        <v>10</v>
      </c>
      <c r="C6" s="92">
        <v>9</v>
      </c>
      <c r="D6" s="93">
        <v>9</v>
      </c>
      <c r="E6" s="92">
        <v>9</v>
      </c>
      <c r="F6" s="93">
        <v>6</v>
      </c>
      <c r="G6" s="92">
        <v>6</v>
      </c>
      <c r="H6" s="93">
        <v>3</v>
      </c>
    </row>
    <row r="7" spans="2:13" x14ac:dyDescent="0.4">
      <c r="B7" s="91">
        <v>11</v>
      </c>
      <c r="C7" s="92">
        <v>12</v>
      </c>
      <c r="D7" s="93">
        <v>9</v>
      </c>
      <c r="E7" s="92">
        <v>9</v>
      </c>
      <c r="F7" s="93">
        <v>6</v>
      </c>
      <c r="G7" s="92">
        <v>6</v>
      </c>
      <c r="H7" s="93">
        <v>6</v>
      </c>
      <c r="K7" s="97" t="s">
        <v>101</v>
      </c>
      <c r="L7" s="98">
        <v>40</v>
      </c>
      <c r="M7" s="70">
        <f>_xlfn.XLOOKUP(L7,B5:B39,B5:B39,"-",1)</f>
        <v>40</v>
      </c>
    </row>
    <row r="8" spans="2:13" x14ac:dyDescent="0.4">
      <c r="B8" s="91">
        <v>12</v>
      </c>
      <c r="C8" s="92">
        <v>12</v>
      </c>
      <c r="D8" s="93">
        <v>12</v>
      </c>
      <c r="E8" s="92">
        <v>9</v>
      </c>
      <c r="F8" s="93">
        <v>9</v>
      </c>
      <c r="G8" s="92">
        <v>6</v>
      </c>
      <c r="H8" s="93">
        <v>6</v>
      </c>
      <c r="K8" s="97" t="s">
        <v>100</v>
      </c>
      <c r="L8" s="99">
        <v>40</v>
      </c>
      <c r="M8" s="100">
        <f>_xlfn.XLOOKUP(L8,C4:H4,C4:H4,"?",-1)</f>
        <v>40</v>
      </c>
    </row>
    <row r="9" spans="2:13" x14ac:dyDescent="0.4">
      <c r="B9" s="91">
        <v>13</v>
      </c>
      <c r="C9" s="92">
        <v>12</v>
      </c>
      <c r="D9" s="93">
        <v>12</v>
      </c>
      <c r="E9" s="92">
        <v>9</v>
      </c>
      <c r="F9" s="93">
        <v>9</v>
      </c>
      <c r="G9" s="92">
        <v>9</v>
      </c>
      <c r="H9" s="93">
        <v>6</v>
      </c>
      <c r="K9" s="23"/>
      <c r="L9" s="23"/>
      <c r="M9" s="66" t="str" cm="1">
        <f t="array" ref="M9">INDEX(C5:H39,_xlfn.XMATCH(_xlfn.XLOOKUP(L7,B5:B39,B5:B39,"-",1),B5:B39),_xlfn.XMATCH(_xlfn.XLOOKUP(L8,C4:H4,C4:H4,"?",-1),C4:H4))</f>
        <v>danger</v>
      </c>
    </row>
    <row r="10" spans="2:13" x14ac:dyDescent="0.4">
      <c r="B10" s="91">
        <v>14</v>
      </c>
      <c r="C10" s="92">
        <v>15</v>
      </c>
      <c r="D10" s="93">
        <v>12</v>
      </c>
      <c r="E10" s="92">
        <v>12</v>
      </c>
      <c r="F10" s="93">
        <v>9</v>
      </c>
      <c r="G10" s="92">
        <v>9</v>
      </c>
      <c r="H10" s="93">
        <v>6</v>
      </c>
    </row>
    <row r="11" spans="2:13" x14ac:dyDescent="0.4">
      <c r="B11" s="91">
        <v>15</v>
      </c>
      <c r="C11" s="92">
        <v>15</v>
      </c>
      <c r="D11" s="93">
        <v>15</v>
      </c>
      <c r="E11" s="92">
        <v>12</v>
      </c>
      <c r="F11" s="93">
        <v>9</v>
      </c>
      <c r="G11" s="92">
        <v>9</v>
      </c>
      <c r="H11" s="93">
        <v>6</v>
      </c>
    </row>
    <row r="12" spans="2:13" x14ac:dyDescent="0.4">
      <c r="B12" s="91">
        <v>16</v>
      </c>
      <c r="C12" s="92">
        <v>15</v>
      </c>
      <c r="D12" s="93">
        <v>15</v>
      </c>
      <c r="E12" s="92">
        <v>12</v>
      </c>
      <c r="F12" s="93">
        <v>12</v>
      </c>
      <c r="G12" s="92">
        <v>9</v>
      </c>
      <c r="H12" s="93">
        <v>9</v>
      </c>
    </row>
    <row r="13" spans="2:13" x14ac:dyDescent="0.4">
      <c r="B13" s="91">
        <v>17</v>
      </c>
      <c r="C13" s="92">
        <v>18</v>
      </c>
      <c r="D13" s="93">
        <v>15</v>
      </c>
      <c r="E13" s="92">
        <v>15</v>
      </c>
      <c r="F13" s="93">
        <v>12</v>
      </c>
      <c r="G13" s="92">
        <v>9</v>
      </c>
      <c r="H13" s="93">
        <v>9</v>
      </c>
    </row>
    <row r="14" spans="2:13" x14ac:dyDescent="0.4">
      <c r="B14" s="91">
        <v>18</v>
      </c>
      <c r="C14" s="92">
        <v>18</v>
      </c>
      <c r="D14" s="93">
        <v>15</v>
      </c>
      <c r="E14" s="92">
        <v>15</v>
      </c>
      <c r="F14" s="93">
        <v>12</v>
      </c>
      <c r="G14" s="92">
        <v>12</v>
      </c>
      <c r="H14" s="93">
        <v>9</v>
      </c>
    </row>
    <row r="15" spans="2:13" x14ac:dyDescent="0.4">
      <c r="B15" s="91">
        <v>19</v>
      </c>
      <c r="C15" s="92">
        <v>18</v>
      </c>
      <c r="D15" s="93">
        <v>18</v>
      </c>
      <c r="E15" s="92">
        <v>15</v>
      </c>
      <c r="F15" s="93">
        <v>15</v>
      </c>
      <c r="G15" s="92">
        <v>12</v>
      </c>
      <c r="H15" s="93">
        <v>9</v>
      </c>
    </row>
    <row r="16" spans="2:13" x14ac:dyDescent="0.4">
      <c r="B16" s="91">
        <v>20</v>
      </c>
      <c r="C16" s="92">
        <v>21</v>
      </c>
      <c r="D16" s="93">
        <v>18</v>
      </c>
      <c r="E16" s="92">
        <v>15</v>
      </c>
      <c r="F16" s="93">
        <v>15</v>
      </c>
      <c r="G16" s="92">
        <v>12</v>
      </c>
      <c r="H16" s="93">
        <v>9</v>
      </c>
    </row>
    <row r="17" spans="2:8" x14ac:dyDescent="0.4">
      <c r="B17" s="91">
        <v>21</v>
      </c>
      <c r="C17" s="92">
        <v>21</v>
      </c>
      <c r="D17" s="93">
        <v>18</v>
      </c>
      <c r="E17" s="92">
        <v>18</v>
      </c>
      <c r="F17" s="93">
        <v>15</v>
      </c>
      <c r="G17" s="92">
        <v>12</v>
      </c>
      <c r="H17" s="93">
        <v>12</v>
      </c>
    </row>
    <row r="18" spans="2:8" x14ac:dyDescent="0.4">
      <c r="B18" s="91">
        <v>22</v>
      </c>
      <c r="C18" s="92">
        <v>21</v>
      </c>
      <c r="D18" s="93">
        <v>21</v>
      </c>
      <c r="E18" s="92">
        <v>18</v>
      </c>
      <c r="F18" s="93">
        <v>15</v>
      </c>
      <c r="G18" s="92">
        <v>15</v>
      </c>
      <c r="H18" s="93">
        <v>12</v>
      </c>
    </row>
    <row r="19" spans="2:8" x14ac:dyDescent="0.4">
      <c r="B19" s="91">
        <v>23</v>
      </c>
      <c r="C19" s="92">
        <v>24</v>
      </c>
      <c r="D19" s="93">
        <v>21</v>
      </c>
      <c r="E19" s="92">
        <v>18</v>
      </c>
      <c r="F19" s="93">
        <v>18</v>
      </c>
      <c r="G19" s="92">
        <v>15</v>
      </c>
      <c r="H19" s="93" t="s">
        <v>102</v>
      </c>
    </row>
    <row r="20" spans="2:8" x14ac:dyDescent="0.4">
      <c r="B20" s="91">
        <v>24</v>
      </c>
      <c r="C20" s="92">
        <v>24</v>
      </c>
      <c r="D20" s="93">
        <v>21</v>
      </c>
      <c r="E20" s="92">
        <v>18</v>
      </c>
      <c r="F20" s="93">
        <v>18</v>
      </c>
      <c r="G20" s="92">
        <v>15</v>
      </c>
      <c r="H20" s="93" t="s">
        <v>102</v>
      </c>
    </row>
    <row r="21" spans="2:8" x14ac:dyDescent="0.4">
      <c r="B21" s="91">
        <v>25</v>
      </c>
      <c r="C21" s="92">
        <v>24</v>
      </c>
      <c r="D21" s="93">
        <v>24</v>
      </c>
      <c r="E21" s="92">
        <v>21</v>
      </c>
      <c r="F21" s="93">
        <v>18</v>
      </c>
      <c r="G21" s="92">
        <v>15</v>
      </c>
      <c r="H21" s="93" t="s">
        <v>102</v>
      </c>
    </row>
    <row r="22" spans="2:8" x14ac:dyDescent="0.4">
      <c r="B22" s="91">
        <v>26</v>
      </c>
      <c r="C22" s="92">
        <v>27</v>
      </c>
      <c r="D22" s="93">
        <v>24</v>
      </c>
      <c r="E22" s="92">
        <v>21</v>
      </c>
      <c r="F22" s="93">
        <v>18</v>
      </c>
      <c r="G22" s="92" t="s">
        <v>102</v>
      </c>
      <c r="H22" s="93" t="s">
        <v>102</v>
      </c>
    </row>
    <row r="23" spans="2:8" x14ac:dyDescent="0.4">
      <c r="B23" s="91">
        <v>27</v>
      </c>
      <c r="C23" s="92">
        <v>27</v>
      </c>
      <c r="D23" s="93">
        <v>24</v>
      </c>
      <c r="E23" s="92">
        <v>21</v>
      </c>
      <c r="F23" s="93">
        <v>21</v>
      </c>
      <c r="G23" s="92" t="s">
        <v>102</v>
      </c>
      <c r="H23" s="93" t="s">
        <v>102</v>
      </c>
    </row>
    <row r="24" spans="2:8" x14ac:dyDescent="0.4">
      <c r="B24" s="91">
        <v>28</v>
      </c>
      <c r="C24" s="92">
        <v>27</v>
      </c>
      <c r="D24" s="93">
        <v>24</v>
      </c>
      <c r="E24" s="92">
        <v>24</v>
      </c>
      <c r="F24" s="93">
        <v>21</v>
      </c>
      <c r="G24" s="92" t="s">
        <v>102</v>
      </c>
      <c r="H24" s="93" t="s">
        <v>102</v>
      </c>
    </row>
    <row r="25" spans="2:8" x14ac:dyDescent="0.4">
      <c r="B25" s="91">
        <v>29</v>
      </c>
      <c r="C25" s="92">
        <v>30</v>
      </c>
      <c r="D25" s="93">
        <v>27</v>
      </c>
      <c r="E25" s="92">
        <v>24</v>
      </c>
      <c r="F25" s="93">
        <v>21</v>
      </c>
      <c r="G25" s="92" t="s">
        <v>102</v>
      </c>
      <c r="H25" s="93" t="s">
        <v>102</v>
      </c>
    </row>
    <row r="26" spans="2:8" x14ac:dyDescent="0.4">
      <c r="B26" s="91">
        <v>30</v>
      </c>
      <c r="C26" s="92">
        <v>30</v>
      </c>
      <c r="D26" s="93">
        <v>27</v>
      </c>
      <c r="E26" s="92">
        <v>24</v>
      </c>
      <c r="F26" s="93">
        <v>21</v>
      </c>
      <c r="G26" s="92" t="s">
        <v>102</v>
      </c>
      <c r="H26" s="93" t="s">
        <v>102</v>
      </c>
    </row>
    <row r="27" spans="2:8" x14ac:dyDescent="0.4">
      <c r="B27" s="91">
        <v>31</v>
      </c>
      <c r="C27" s="92">
        <v>30</v>
      </c>
      <c r="D27" s="93">
        <v>27</v>
      </c>
      <c r="E27" s="92">
        <v>24</v>
      </c>
      <c r="F27" s="93" t="s">
        <v>102</v>
      </c>
      <c r="G27" s="92" t="s">
        <v>102</v>
      </c>
      <c r="H27" s="93" t="s">
        <v>102</v>
      </c>
    </row>
    <row r="28" spans="2:8" x14ac:dyDescent="0.4">
      <c r="B28" s="91">
        <v>32</v>
      </c>
      <c r="C28" s="92">
        <v>30</v>
      </c>
      <c r="D28" s="93">
        <v>30</v>
      </c>
      <c r="E28" s="92">
        <v>27</v>
      </c>
      <c r="F28" s="93" t="s">
        <v>102</v>
      </c>
      <c r="G28" s="92" t="s">
        <v>102</v>
      </c>
      <c r="H28" s="93" t="s">
        <v>102</v>
      </c>
    </row>
    <row r="29" spans="2:8" x14ac:dyDescent="0.4">
      <c r="B29" s="91">
        <v>33</v>
      </c>
      <c r="C29" s="92">
        <v>33</v>
      </c>
      <c r="D29" s="93">
        <v>30</v>
      </c>
      <c r="E29" s="92">
        <v>27</v>
      </c>
      <c r="F29" s="93" t="s">
        <v>102</v>
      </c>
      <c r="G29" s="92" t="s">
        <v>102</v>
      </c>
      <c r="H29" s="93" t="s">
        <v>102</v>
      </c>
    </row>
    <row r="30" spans="2:8" x14ac:dyDescent="0.4">
      <c r="B30" s="91">
        <v>34</v>
      </c>
      <c r="C30" s="92">
        <v>33</v>
      </c>
      <c r="D30" s="93">
        <v>30</v>
      </c>
      <c r="E30" s="92">
        <v>27</v>
      </c>
      <c r="F30" s="93" t="s">
        <v>102</v>
      </c>
      <c r="G30" s="92" t="s">
        <v>102</v>
      </c>
      <c r="H30" s="93" t="s">
        <v>102</v>
      </c>
    </row>
    <row r="31" spans="2:8" x14ac:dyDescent="0.4">
      <c r="B31" s="91">
        <v>35</v>
      </c>
      <c r="C31" s="92">
        <v>33</v>
      </c>
      <c r="D31" s="93">
        <v>30</v>
      </c>
      <c r="E31" s="92">
        <v>30</v>
      </c>
      <c r="F31" s="93" t="s">
        <v>102</v>
      </c>
      <c r="G31" s="92" t="s">
        <v>102</v>
      </c>
      <c r="H31" s="93" t="s">
        <v>102</v>
      </c>
    </row>
    <row r="32" spans="2:8" x14ac:dyDescent="0.4">
      <c r="B32" s="91">
        <v>36</v>
      </c>
      <c r="C32" s="92">
        <v>36</v>
      </c>
      <c r="D32" s="93">
        <v>33</v>
      </c>
      <c r="E32" s="92" t="s">
        <v>102</v>
      </c>
      <c r="F32" s="93" t="s">
        <v>102</v>
      </c>
      <c r="G32" s="92" t="s">
        <v>102</v>
      </c>
      <c r="H32" s="93" t="s">
        <v>102</v>
      </c>
    </row>
    <row r="33" spans="2:8" x14ac:dyDescent="0.4">
      <c r="B33" s="91">
        <v>37</v>
      </c>
      <c r="C33" s="92">
        <v>36</v>
      </c>
      <c r="D33" s="93">
        <v>33</v>
      </c>
      <c r="E33" s="92" t="s">
        <v>102</v>
      </c>
      <c r="F33" s="93" t="s">
        <v>102</v>
      </c>
      <c r="G33" s="92" t="s">
        <v>102</v>
      </c>
      <c r="H33" s="93" t="s">
        <v>102</v>
      </c>
    </row>
    <row r="34" spans="2:8" x14ac:dyDescent="0.4">
      <c r="B34" s="91">
        <v>38</v>
      </c>
      <c r="C34" s="92">
        <v>36</v>
      </c>
      <c r="D34" s="93">
        <v>33</v>
      </c>
      <c r="E34" s="92" t="s">
        <v>102</v>
      </c>
      <c r="F34" s="93" t="s">
        <v>102</v>
      </c>
      <c r="G34" s="92" t="s">
        <v>102</v>
      </c>
      <c r="H34" s="93" t="s">
        <v>102</v>
      </c>
    </row>
    <row r="35" spans="2:8" x14ac:dyDescent="0.4">
      <c r="B35" s="91">
        <v>39</v>
      </c>
      <c r="C35" s="92">
        <v>39</v>
      </c>
      <c r="D35" s="93">
        <v>36</v>
      </c>
      <c r="E35" s="92" t="s">
        <v>102</v>
      </c>
      <c r="F35" s="93" t="s">
        <v>102</v>
      </c>
      <c r="G35" s="92" t="s">
        <v>102</v>
      </c>
      <c r="H35" s="93" t="s">
        <v>102</v>
      </c>
    </row>
    <row r="36" spans="2:8" x14ac:dyDescent="0.4">
      <c r="B36" s="91">
        <v>40</v>
      </c>
      <c r="C36" s="92">
        <v>39</v>
      </c>
      <c r="D36" s="93">
        <v>36</v>
      </c>
      <c r="E36" s="92" t="s">
        <v>102</v>
      </c>
      <c r="F36" s="93" t="s">
        <v>102</v>
      </c>
      <c r="G36" s="92" t="s">
        <v>102</v>
      </c>
      <c r="H36" s="93" t="s">
        <v>102</v>
      </c>
    </row>
    <row r="37" spans="2:8" x14ac:dyDescent="0.4">
      <c r="B37" s="91">
        <v>41</v>
      </c>
      <c r="C37" s="92">
        <v>39</v>
      </c>
      <c r="D37" s="93">
        <v>36</v>
      </c>
      <c r="E37" s="92" t="s">
        <v>102</v>
      </c>
      <c r="F37" s="93" t="s">
        <v>102</v>
      </c>
      <c r="G37" s="92" t="s">
        <v>102</v>
      </c>
      <c r="H37" s="93" t="s">
        <v>102</v>
      </c>
    </row>
    <row r="38" spans="2:8" x14ac:dyDescent="0.4">
      <c r="B38" s="91">
        <v>42</v>
      </c>
      <c r="C38" s="92">
        <v>42</v>
      </c>
      <c r="D38" s="93">
        <v>39</v>
      </c>
      <c r="E38" s="92" t="s">
        <v>102</v>
      </c>
      <c r="F38" s="93" t="s">
        <v>102</v>
      </c>
      <c r="G38" s="92" t="s">
        <v>102</v>
      </c>
      <c r="H38" s="93" t="s">
        <v>102</v>
      </c>
    </row>
    <row r="39" spans="2:8" x14ac:dyDescent="0.4">
      <c r="B39" s="91">
        <v>43</v>
      </c>
      <c r="C39" s="92">
        <v>42</v>
      </c>
      <c r="D39" s="93">
        <v>39</v>
      </c>
      <c r="E39" s="92" t="s">
        <v>102</v>
      </c>
      <c r="F39" s="93" t="s">
        <v>102</v>
      </c>
      <c r="G39" s="92" t="s">
        <v>102</v>
      </c>
      <c r="H39" s="93" t="s">
        <v>102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1F84E-6768-4884-AC41-4244E18DD34C}">
  <sheetPr>
    <tabColor theme="8" tint="0.59999389629810485"/>
  </sheetPr>
  <dimension ref="A1:Y49"/>
  <sheetViews>
    <sheetView showGridLines="0" workbookViewId="0">
      <selection activeCell="M8" sqref="M8"/>
    </sheetView>
  </sheetViews>
  <sheetFormatPr defaultRowHeight="14.6" x14ac:dyDescent="0.4"/>
  <cols>
    <col min="1" max="1" width="3.61328125" bestFit="1" customWidth="1"/>
  </cols>
  <sheetData>
    <row r="1" spans="1:25" ht="15" thickBot="1" x14ac:dyDescent="0.45">
      <c r="B1" s="55" t="s">
        <v>86</v>
      </c>
      <c r="C1" s="55"/>
      <c r="D1" s="55"/>
      <c r="E1" s="55"/>
      <c r="F1" s="55"/>
      <c r="G1" s="55"/>
      <c r="H1" s="55"/>
      <c r="I1" s="55"/>
    </row>
    <row r="2" spans="1:25" x14ac:dyDescent="0.4">
      <c r="D2" s="54">
        <v>1</v>
      </c>
      <c r="E2" s="54">
        <v>2</v>
      </c>
      <c r="F2" s="54">
        <v>3</v>
      </c>
      <c r="G2" s="54">
        <v>4</v>
      </c>
      <c r="H2" s="54">
        <v>5</v>
      </c>
      <c r="I2" s="54">
        <v>6</v>
      </c>
      <c r="J2" s="54">
        <v>7</v>
      </c>
      <c r="K2" s="54">
        <v>8</v>
      </c>
      <c r="L2" s="54">
        <v>9</v>
      </c>
      <c r="M2" s="54">
        <v>10</v>
      </c>
      <c r="N2" s="54">
        <v>11</v>
      </c>
      <c r="O2" s="54">
        <v>12</v>
      </c>
      <c r="P2" s="54">
        <v>13</v>
      </c>
      <c r="Q2" s="54">
        <v>14</v>
      </c>
      <c r="R2" s="54">
        <v>15</v>
      </c>
      <c r="S2" s="54">
        <v>16</v>
      </c>
      <c r="T2" s="54">
        <v>17</v>
      </c>
      <c r="U2" s="54">
        <v>18</v>
      </c>
      <c r="V2" s="54">
        <v>19</v>
      </c>
      <c r="W2" s="54">
        <v>20</v>
      </c>
      <c r="X2" s="54"/>
      <c r="Y2" s="54"/>
    </row>
    <row r="3" spans="1:25" x14ac:dyDescent="0.4">
      <c r="D3" s="77">
        <f>((HOUR(D4)*60)+MINUTE(D4)+(SECOND(D4)/60))</f>
        <v>0</v>
      </c>
      <c r="E3" s="77">
        <f t="shared" ref="E3:W3" si="0">((HOUR(E4)*60)+MINUTE(E4)+(SECOND(E4)/60))</f>
        <v>29</v>
      </c>
      <c r="F3" s="77">
        <f t="shared" si="0"/>
        <v>30</v>
      </c>
      <c r="G3" s="77">
        <f t="shared" si="0"/>
        <v>44</v>
      </c>
      <c r="H3" s="77">
        <f t="shared" si="0"/>
        <v>45</v>
      </c>
      <c r="I3" s="77">
        <f t="shared" si="0"/>
        <v>59</v>
      </c>
      <c r="J3" s="77">
        <f t="shared" si="0"/>
        <v>60</v>
      </c>
      <c r="K3" s="77">
        <f t="shared" si="0"/>
        <v>89</v>
      </c>
      <c r="L3" s="77">
        <f t="shared" si="0"/>
        <v>90</v>
      </c>
      <c r="M3" s="77">
        <f t="shared" si="0"/>
        <v>119</v>
      </c>
      <c r="N3" s="77">
        <f t="shared" si="0"/>
        <v>120</v>
      </c>
      <c r="O3" s="77">
        <f t="shared" si="0"/>
        <v>179</v>
      </c>
      <c r="P3" s="77">
        <f t="shared" si="0"/>
        <v>180</v>
      </c>
      <c r="Q3" s="77">
        <f t="shared" si="0"/>
        <v>239</v>
      </c>
      <c r="R3" s="77">
        <f t="shared" si="0"/>
        <v>240</v>
      </c>
      <c r="S3" s="77">
        <f t="shared" si="0"/>
        <v>299</v>
      </c>
      <c r="T3" s="77">
        <f t="shared" si="0"/>
        <v>300</v>
      </c>
      <c r="U3" s="77">
        <f t="shared" si="0"/>
        <v>359</v>
      </c>
      <c r="V3" s="77">
        <f t="shared" si="0"/>
        <v>360</v>
      </c>
      <c r="W3" s="77">
        <f t="shared" si="0"/>
        <v>719</v>
      </c>
    </row>
    <row r="4" spans="1:25" x14ac:dyDescent="0.4">
      <c r="B4" s="42" t="s">
        <v>87</v>
      </c>
      <c r="C4" s="42" t="s">
        <v>88</v>
      </c>
      <c r="D4" s="80">
        <v>0</v>
      </c>
      <c r="E4" s="80">
        <v>2.013888888888889E-2</v>
      </c>
      <c r="F4" s="80">
        <v>2.0833333333333332E-2</v>
      </c>
      <c r="G4" s="80">
        <v>3.0555555555555555E-2</v>
      </c>
      <c r="H4" s="80">
        <v>3.125E-2</v>
      </c>
      <c r="I4" s="80">
        <v>4.0972222222222222E-2</v>
      </c>
      <c r="J4" s="80">
        <v>4.1666666666666664E-2</v>
      </c>
      <c r="K4" s="80">
        <v>6.1805555555555558E-2</v>
      </c>
      <c r="L4" s="80">
        <v>6.25E-2</v>
      </c>
      <c r="M4" s="80">
        <v>8.2638888888888887E-2</v>
      </c>
      <c r="N4" s="80">
        <v>8.3333333333333329E-2</v>
      </c>
      <c r="O4" s="80">
        <v>0.12430555555555556</v>
      </c>
      <c r="P4" s="80">
        <v>0.125</v>
      </c>
      <c r="Q4" s="80">
        <v>0.16597222222222222</v>
      </c>
      <c r="R4" s="80">
        <v>0.16666666666666666</v>
      </c>
      <c r="S4" s="80">
        <v>0.2076388888888889</v>
      </c>
      <c r="T4" s="80">
        <v>0.20833333333333334</v>
      </c>
      <c r="U4" s="80">
        <v>0.24930555555555556</v>
      </c>
      <c r="V4" s="80">
        <v>0.25</v>
      </c>
      <c r="W4" s="80">
        <v>0.49930555555555556</v>
      </c>
    </row>
    <row r="5" spans="1:25" x14ac:dyDescent="0.4">
      <c r="A5" s="54">
        <v>1</v>
      </c>
      <c r="B5" s="66">
        <v>12</v>
      </c>
      <c r="C5" s="66">
        <v>15</v>
      </c>
      <c r="D5" s="81">
        <v>110</v>
      </c>
      <c r="E5" s="81">
        <v>110</v>
      </c>
      <c r="F5" s="32">
        <v>90</v>
      </c>
      <c r="G5" s="32">
        <v>90</v>
      </c>
      <c r="H5" s="81">
        <v>80</v>
      </c>
      <c r="I5" s="81">
        <v>80</v>
      </c>
      <c r="J5" s="32">
        <v>70</v>
      </c>
      <c r="K5" s="32">
        <v>70</v>
      </c>
      <c r="L5" s="81">
        <v>60</v>
      </c>
      <c r="M5" s="81">
        <v>60</v>
      </c>
      <c r="N5" s="32">
        <v>50</v>
      </c>
      <c r="O5" s="32">
        <v>50</v>
      </c>
      <c r="P5" s="81">
        <v>40</v>
      </c>
      <c r="Q5" s="81">
        <v>40</v>
      </c>
      <c r="R5" s="32">
        <v>30</v>
      </c>
      <c r="S5" s="32">
        <v>30</v>
      </c>
      <c r="T5" s="81">
        <v>20</v>
      </c>
      <c r="U5" s="81">
        <v>20</v>
      </c>
      <c r="V5" s="32">
        <v>15</v>
      </c>
      <c r="W5" s="32">
        <v>15</v>
      </c>
    </row>
    <row r="6" spans="1:25" x14ac:dyDescent="0.4">
      <c r="A6" s="54">
        <v>2</v>
      </c>
      <c r="B6" s="66">
        <v>16</v>
      </c>
      <c r="C6" s="66">
        <v>18</v>
      </c>
      <c r="D6" s="81">
        <v>85</v>
      </c>
      <c r="E6" s="81">
        <v>85</v>
      </c>
      <c r="F6" s="32">
        <v>70</v>
      </c>
      <c r="G6" s="32">
        <v>70</v>
      </c>
      <c r="H6" s="81">
        <v>60</v>
      </c>
      <c r="I6" s="81">
        <v>60</v>
      </c>
      <c r="J6" s="32">
        <v>55</v>
      </c>
      <c r="K6" s="32">
        <v>55</v>
      </c>
      <c r="L6" s="81">
        <v>50</v>
      </c>
      <c r="M6" s="81">
        <v>50</v>
      </c>
      <c r="N6" s="32">
        <v>40</v>
      </c>
      <c r="O6" s="32">
        <v>40</v>
      </c>
      <c r="P6" s="81">
        <v>30</v>
      </c>
      <c r="Q6" s="81">
        <v>30</v>
      </c>
      <c r="R6" s="32">
        <v>20</v>
      </c>
      <c r="S6" s="32">
        <v>20</v>
      </c>
      <c r="T6" s="81">
        <v>10</v>
      </c>
      <c r="U6" s="81">
        <v>10</v>
      </c>
      <c r="V6" s="32">
        <v>10</v>
      </c>
      <c r="W6" s="32">
        <v>10</v>
      </c>
    </row>
    <row r="7" spans="1:25" x14ac:dyDescent="0.4">
      <c r="A7" s="54">
        <v>3</v>
      </c>
      <c r="B7" s="66">
        <v>19</v>
      </c>
      <c r="C7" s="66">
        <v>20</v>
      </c>
      <c r="D7" s="81">
        <v>65</v>
      </c>
      <c r="E7" s="81">
        <v>65</v>
      </c>
      <c r="F7" s="32">
        <v>55</v>
      </c>
      <c r="G7" s="32">
        <v>55</v>
      </c>
      <c r="H7" s="81">
        <v>50</v>
      </c>
      <c r="I7" s="81">
        <v>50</v>
      </c>
      <c r="J7" s="32">
        <v>45</v>
      </c>
      <c r="K7" s="32">
        <v>45</v>
      </c>
      <c r="L7" s="81">
        <v>40</v>
      </c>
      <c r="M7" s="81">
        <v>40</v>
      </c>
      <c r="N7" s="32">
        <v>30</v>
      </c>
      <c r="O7" s="32">
        <v>30</v>
      </c>
      <c r="P7" s="81">
        <v>25</v>
      </c>
      <c r="Q7" s="81">
        <v>25</v>
      </c>
      <c r="R7" s="32">
        <v>15</v>
      </c>
      <c r="S7" s="32">
        <v>15</v>
      </c>
      <c r="T7" s="81">
        <v>10</v>
      </c>
      <c r="U7" s="81">
        <v>10</v>
      </c>
      <c r="V7" s="32">
        <v>10</v>
      </c>
      <c r="W7" s="32">
        <v>10</v>
      </c>
    </row>
    <row r="8" spans="1:25" x14ac:dyDescent="0.4">
      <c r="A8" s="54">
        <v>4</v>
      </c>
      <c r="B8" s="66">
        <v>21</v>
      </c>
      <c r="C8" s="66">
        <v>23</v>
      </c>
      <c r="D8" s="81">
        <v>55</v>
      </c>
      <c r="E8" s="81">
        <v>55</v>
      </c>
      <c r="F8" s="32">
        <v>45</v>
      </c>
      <c r="G8" s="32">
        <v>45</v>
      </c>
      <c r="H8" s="81">
        <v>45</v>
      </c>
      <c r="I8" s="81">
        <v>45</v>
      </c>
      <c r="J8" s="32">
        <v>40</v>
      </c>
      <c r="K8" s="32">
        <v>40</v>
      </c>
      <c r="L8" s="81">
        <v>35</v>
      </c>
      <c r="M8" s="81">
        <v>35</v>
      </c>
      <c r="N8" s="32">
        <v>25</v>
      </c>
      <c r="O8" s="32">
        <v>25</v>
      </c>
      <c r="P8" s="81">
        <v>20</v>
      </c>
      <c r="Q8" s="81">
        <v>20</v>
      </c>
      <c r="R8" s="32">
        <v>15</v>
      </c>
      <c r="S8" s="32">
        <v>15</v>
      </c>
      <c r="T8" s="81">
        <v>10</v>
      </c>
      <c r="U8" s="81">
        <v>10</v>
      </c>
      <c r="V8" s="32">
        <v>10</v>
      </c>
      <c r="W8" s="32">
        <v>10</v>
      </c>
    </row>
    <row r="9" spans="1:25" x14ac:dyDescent="0.4">
      <c r="A9" s="54">
        <v>5</v>
      </c>
      <c r="B9" s="66">
        <v>24</v>
      </c>
      <c r="C9" s="66">
        <v>26</v>
      </c>
      <c r="D9" s="81">
        <v>50</v>
      </c>
      <c r="E9" s="81">
        <v>50</v>
      </c>
      <c r="F9" s="32">
        <v>40</v>
      </c>
      <c r="G9" s="32">
        <v>40</v>
      </c>
      <c r="H9" s="81">
        <v>35</v>
      </c>
      <c r="I9" s="81">
        <v>35</v>
      </c>
      <c r="J9" s="32">
        <v>35</v>
      </c>
      <c r="K9" s="32">
        <v>35</v>
      </c>
      <c r="L9" s="81">
        <v>25</v>
      </c>
      <c r="M9" s="81">
        <v>25</v>
      </c>
      <c r="N9" s="32">
        <v>25</v>
      </c>
      <c r="O9" s="32">
        <v>25</v>
      </c>
      <c r="P9" s="81">
        <v>15</v>
      </c>
      <c r="Q9" s="81">
        <v>15</v>
      </c>
      <c r="R9" s="32">
        <v>15</v>
      </c>
      <c r="S9" s="32">
        <v>15</v>
      </c>
      <c r="T9" s="81">
        <v>10</v>
      </c>
      <c r="U9" s="81">
        <v>10</v>
      </c>
      <c r="V9" s="32">
        <v>5</v>
      </c>
      <c r="W9" s="32">
        <v>5</v>
      </c>
    </row>
    <row r="10" spans="1:25" x14ac:dyDescent="0.4">
      <c r="A10" s="54">
        <v>6</v>
      </c>
      <c r="B10" s="66">
        <v>27</v>
      </c>
      <c r="C10" s="66">
        <v>29</v>
      </c>
      <c r="D10" s="81">
        <v>45</v>
      </c>
      <c r="E10" s="81">
        <v>45</v>
      </c>
      <c r="F10" s="32">
        <v>35</v>
      </c>
      <c r="G10" s="32">
        <v>35</v>
      </c>
      <c r="H10" s="81">
        <v>35</v>
      </c>
      <c r="I10" s="81">
        <v>35</v>
      </c>
      <c r="J10" s="32">
        <v>30</v>
      </c>
      <c r="K10" s="32">
        <v>30</v>
      </c>
      <c r="L10" s="81">
        <v>25</v>
      </c>
      <c r="M10" s="81">
        <v>25</v>
      </c>
      <c r="N10" s="32">
        <v>20</v>
      </c>
      <c r="O10" s="32">
        <v>20</v>
      </c>
      <c r="P10" s="81">
        <v>15</v>
      </c>
      <c r="Q10" s="81">
        <v>15</v>
      </c>
      <c r="R10" s="32">
        <v>10</v>
      </c>
      <c r="S10" s="32">
        <v>10</v>
      </c>
      <c r="T10" s="81">
        <v>10</v>
      </c>
      <c r="U10" s="81">
        <v>10</v>
      </c>
      <c r="V10" s="32">
        <v>5</v>
      </c>
      <c r="W10" s="32">
        <v>5</v>
      </c>
    </row>
    <row r="11" spans="1:25" x14ac:dyDescent="0.4">
      <c r="A11" s="54">
        <v>7</v>
      </c>
      <c r="B11" s="66">
        <v>30</v>
      </c>
      <c r="C11" s="66">
        <v>32</v>
      </c>
      <c r="D11" s="81">
        <v>40</v>
      </c>
      <c r="E11" s="81">
        <v>40</v>
      </c>
      <c r="F11" s="32">
        <v>30</v>
      </c>
      <c r="G11" s="32">
        <v>30</v>
      </c>
      <c r="H11" s="81">
        <v>30</v>
      </c>
      <c r="I11" s="81">
        <v>30</v>
      </c>
      <c r="J11" s="32">
        <v>25</v>
      </c>
      <c r="K11" s="32">
        <v>25</v>
      </c>
      <c r="L11" s="81">
        <v>25</v>
      </c>
      <c r="M11" s="81">
        <v>25</v>
      </c>
      <c r="N11" s="32">
        <v>20</v>
      </c>
      <c r="O11" s="32">
        <v>20</v>
      </c>
      <c r="P11" s="81">
        <v>15</v>
      </c>
      <c r="Q11" s="81">
        <v>15</v>
      </c>
      <c r="R11" s="32">
        <v>10</v>
      </c>
      <c r="S11" s="32">
        <v>10</v>
      </c>
      <c r="T11" s="81">
        <v>10</v>
      </c>
      <c r="U11" s="81">
        <v>10</v>
      </c>
      <c r="V11" s="32">
        <v>5</v>
      </c>
      <c r="W11" s="32">
        <v>5</v>
      </c>
    </row>
    <row r="12" spans="1:25" x14ac:dyDescent="0.4">
      <c r="A12" s="54">
        <v>8</v>
      </c>
      <c r="B12" s="66">
        <v>33</v>
      </c>
      <c r="C12" s="66">
        <v>35</v>
      </c>
      <c r="D12" s="81">
        <v>35</v>
      </c>
      <c r="E12" s="81">
        <v>35</v>
      </c>
      <c r="F12" s="32">
        <v>30</v>
      </c>
      <c r="G12" s="32">
        <v>30</v>
      </c>
      <c r="H12" s="81">
        <v>25</v>
      </c>
      <c r="I12" s="81">
        <v>25</v>
      </c>
      <c r="J12" s="32">
        <v>25</v>
      </c>
      <c r="K12" s="32">
        <v>25</v>
      </c>
      <c r="L12" s="81">
        <v>20</v>
      </c>
      <c r="M12" s="81">
        <v>20</v>
      </c>
      <c r="N12" s="32">
        <v>20</v>
      </c>
      <c r="O12" s="32">
        <v>20</v>
      </c>
      <c r="P12" s="81">
        <v>15</v>
      </c>
      <c r="Q12" s="81">
        <v>15</v>
      </c>
      <c r="R12" s="32">
        <v>10</v>
      </c>
      <c r="S12" s="32">
        <v>10</v>
      </c>
      <c r="T12" s="81">
        <v>5</v>
      </c>
      <c r="U12" s="81">
        <v>5</v>
      </c>
      <c r="V12" s="32">
        <v>5</v>
      </c>
      <c r="W12" s="32">
        <v>5</v>
      </c>
    </row>
    <row r="13" spans="1:25" x14ac:dyDescent="0.4">
      <c r="A13" s="54">
        <v>9</v>
      </c>
      <c r="B13" s="66">
        <v>36</v>
      </c>
      <c r="C13" s="66">
        <v>38</v>
      </c>
      <c r="D13" s="81">
        <v>30</v>
      </c>
      <c r="E13" s="81">
        <v>30</v>
      </c>
      <c r="F13" s="32">
        <v>25</v>
      </c>
      <c r="G13" s="32">
        <v>25</v>
      </c>
      <c r="H13" s="81">
        <v>25</v>
      </c>
      <c r="I13" s="81">
        <v>25</v>
      </c>
      <c r="J13" s="32">
        <v>25</v>
      </c>
      <c r="K13" s="32">
        <v>25</v>
      </c>
      <c r="L13" s="81">
        <v>20</v>
      </c>
      <c r="M13" s="81">
        <v>20</v>
      </c>
      <c r="N13" s="32">
        <v>15</v>
      </c>
      <c r="O13" s="32">
        <v>15</v>
      </c>
      <c r="P13" s="81">
        <v>15</v>
      </c>
      <c r="Q13" s="81">
        <v>15</v>
      </c>
      <c r="R13" s="32">
        <v>10</v>
      </c>
      <c r="S13" s="32">
        <v>10</v>
      </c>
      <c r="T13" s="81">
        <v>5</v>
      </c>
      <c r="U13" s="81">
        <v>5</v>
      </c>
      <c r="V13" s="32">
        <v>5</v>
      </c>
      <c r="W13" s="32">
        <v>5</v>
      </c>
    </row>
    <row r="14" spans="1:25" x14ac:dyDescent="0.4">
      <c r="A14" s="54">
        <v>10</v>
      </c>
      <c r="B14" s="66">
        <v>39</v>
      </c>
      <c r="C14" s="66">
        <v>41</v>
      </c>
      <c r="D14" s="81">
        <v>30</v>
      </c>
      <c r="E14" s="81">
        <v>30</v>
      </c>
      <c r="F14" s="32">
        <v>25</v>
      </c>
      <c r="G14" s="32">
        <v>25</v>
      </c>
      <c r="H14" s="81">
        <v>25</v>
      </c>
      <c r="I14" s="81">
        <v>25</v>
      </c>
      <c r="J14" s="32">
        <v>20</v>
      </c>
      <c r="K14" s="32">
        <v>20</v>
      </c>
      <c r="L14" s="81">
        <v>20</v>
      </c>
      <c r="M14" s="81">
        <v>20</v>
      </c>
      <c r="N14" s="32">
        <v>15</v>
      </c>
      <c r="O14" s="32">
        <v>15</v>
      </c>
      <c r="P14" s="81">
        <v>10</v>
      </c>
      <c r="Q14" s="81">
        <v>10</v>
      </c>
      <c r="R14" s="32">
        <v>10</v>
      </c>
      <c r="S14" s="32">
        <v>10</v>
      </c>
      <c r="T14" s="81">
        <v>5</v>
      </c>
      <c r="U14" s="81">
        <v>5</v>
      </c>
      <c r="V14" s="32">
        <v>5</v>
      </c>
      <c r="W14" s="32">
        <v>5</v>
      </c>
    </row>
    <row r="15" spans="1:25" x14ac:dyDescent="0.4">
      <c r="A15" s="54">
        <v>11</v>
      </c>
      <c r="B15" s="66">
        <v>42</v>
      </c>
      <c r="C15" s="66">
        <v>44</v>
      </c>
      <c r="D15" s="81">
        <v>25</v>
      </c>
      <c r="E15" s="81">
        <v>25</v>
      </c>
      <c r="F15" s="32">
        <v>25</v>
      </c>
      <c r="G15" s="32">
        <v>25</v>
      </c>
      <c r="H15" s="81">
        <v>20</v>
      </c>
      <c r="I15" s="81">
        <v>20</v>
      </c>
      <c r="J15" s="32">
        <v>20</v>
      </c>
      <c r="K15" s="32">
        <v>20</v>
      </c>
      <c r="L15" s="81">
        <v>15</v>
      </c>
      <c r="M15" s="81">
        <v>15</v>
      </c>
      <c r="N15" s="32">
        <v>15</v>
      </c>
      <c r="O15" s="32">
        <v>15</v>
      </c>
      <c r="P15" s="81">
        <v>10</v>
      </c>
      <c r="Q15" s="81">
        <v>10</v>
      </c>
      <c r="R15" s="32">
        <v>10</v>
      </c>
      <c r="S15" s="32">
        <v>10</v>
      </c>
      <c r="T15" s="81">
        <v>5</v>
      </c>
      <c r="U15" s="81">
        <v>5</v>
      </c>
      <c r="V15" s="32">
        <v>5</v>
      </c>
      <c r="W15" s="32">
        <v>5</v>
      </c>
    </row>
    <row r="16" spans="1:25" x14ac:dyDescent="0.4">
      <c r="A16" s="54">
        <v>12</v>
      </c>
      <c r="B16" s="66">
        <v>45</v>
      </c>
      <c r="C16" s="66">
        <v>47</v>
      </c>
      <c r="D16" s="81">
        <v>25</v>
      </c>
      <c r="E16" s="81">
        <v>25</v>
      </c>
      <c r="F16" s="32">
        <v>20</v>
      </c>
      <c r="G16" s="32">
        <v>20</v>
      </c>
      <c r="H16" s="81">
        <v>20</v>
      </c>
      <c r="I16" s="81">
        <v>20</v>
      </c>
      <c r="J16" s="32">
        <v>20</v>
      </c>
      <c r="K16" s="32">
        <v>20</v>
      </c>
      <c r="L16" s="81">
        <v>15</v>
      </c>
      <c r="M16" s="81">
        <v>15</v>
      </c>
      <c r="N16" s="32">
        <v>15</v>
      </c>
      <c r="O16" s="32">
        <v>15</v>
      </c>
      <c r="P16" s="81">
        <v>10</v>
      </c>
      <c r="Q16" s="81">
        <v>10</v>
      </c>
      <c r="R16" s="32">
        <v>10</v>
      </c>
      <c r="S16" s="32">
        <v>10</v>
      </c>
      <c r="T16" s="81">
        <v>5</v>
      </c>
      <c r="U16" s="81">
        <v>5</v>
      </c>
      <c r="V16" s="32">
        <v>5</v>
      </c>
      <c r="W16" s="32">
        <v>5</v>
      </c>
    </row>
    <row r="17" spans="1:23" x14ac:dyDescent="0.4">
      <c r="A17" s="54">
        <v>13</v>
      </c>
      <c r="B17" s="66">
        <v>48</v>
      </c>
      <c r="C17" s="66">
        <v>50</v>
      </c>
      <c r="D17" s="81">
        <v>25</v>
      </c>
      <c r="E17" s="81">
        <v>25</v>
      </c>
      <c r="F17" s="32">
        <v>20</v>
      </c>
      <c r="G17" s="32">
        <v>20</v>
      </c>
      <c r="H17" s="81">
        <v>20</v>
      </c>
      <c r="I17" s="81">
        <v>20</v>
      </c>
      <c r="J17" s="32">
        <v>15</v>
      </c>
      <c r="K17" s="32">
        <v>15</v>
      </c>
      <c r="L17" s="81">
        <v>15</v>
      </c>
      <c r="M17" s="81">
        <v>15</v>
      </c>
      <c r="N17" s="32">
        <v>15</v>
      </c>
      <c r="O17" s="32">
        <v>15</v>
      </c>
      <c r="P17" s="81">
        <v>10</v>
      </c>
      <c r="Q17" s="81">
        <v>10</v>
      </c>
      <c r="R17" s="32">
        <v>10</v>
      </c>
      <c r="S17" s="32">
        <v>10</v>
      </c>
      <c r="T17" s="81">
        <v>5</v>
      </c>
      <c r="U17" s="81">
        <v>5</v>
      </c>
      <c r="V17" s="32">
        <v>5</v>
      </c>
      <c r="W17" s="32">
        <v>5</v>
      </c>
    </row>
    <row r="18" spans="1:23" x14ac:dyDescent="0.4">
      <c r="A18" s="54">
        <v>14</v>
      </c>
      <c r="B18" s="66">
        <v>51</v>
      </c>
      <c r="C18" s="66">
        <v>51</v>
      </c>
      <c r="D18" s="81">
        <v>25</v>
      </c>
      <c r="E18" s="81">
        <v>25</v>
      </c>
      <c r="F18" s="32">
        <v>20</v>
      </c>
      <c r="G18" s="32">
        <v>20</v>
      </c>
      <c r="H18" s="81">
        <v>20</v>
      </c>
      <c r="I18" s="81">
        <v>20</v>
      </c>
      <c r="J18" s="32">
        <v>15</v>
      </c>
      <c r="K18" s="32">
        <v>15</v>
      </c>
      <c r="L18" s="81">
        <v>15</v>
      </c>
      <c r="M18" s="81">
        <v>15</v>
      </c>
      <c r="N18" s="32">
        <v>10</v>
      </c>
      <c r="O18" s="32">
        <v>10</v>
      </c>
      <c r="P18" s="81">
        <v>10</v>
      </c>
      <c r="Q18" s="81">
        <v>10</v>
      </c>
      <c r="R18" s="32">
        <v>5</v>
      </c>
      <c r="S18" s="32">
        <v>5</v>
      </c>
      <c r="T18" s="81">
        <v>5</v>
      </c>
      <c r="U18" s="81">
        <v>5</v>
      </c>
      <c r="V18" s="32">
        <v>5</v>
      </c>
      <c r="W18" s="32">
        <v>5</v>
      </c>
    </row>
    <row r="36" spans="8:8" x14ac:dyDescent="0.4">
      <c r="H36" s="6"/>
    </row>
    <row r="37" spans="8:8" x14ac:dyDescent="0.4">
      <c r="H37" s="6"/>
    </row>
    <row r="39" spans="8:8" x14ac:dyDescent="0.4">
      <c r="H39" s="6"/>
    </row>
    <row r="40" spans="8:8" x14ac:dyDescent="0.4">
      <c r="H40" s="6"/>
    </row>
    <row r="42" spans="8:8" x14ac:dyDescent="0.4">
      <c r="H42" s="6"/>
    </row>
    <row r="43" spans="8:8" x14ac:dyDescent="0.4">
      <c r="H43" s="6"/>
    </row>
    <row r="45" spans="8:8" x14ac:dyDescent="0.4">
      <c r="H45" s="6"/>
    </row>
    <row r="46" spans="8:8" x14ac:dyDescent="0.4">
      <c r="H46" s="6"/>
    </row>
    <row r="48" spans="8:8" x14ac:dyDescent="0.4">
      <c r="H48" s="6"/>
    </row>
    <row r="49" spans="8:8" x14ac:dyDescent="0.4">
      <c r="H49" s="6"/>
    </row>
  </sheetData>
  <autoFilter ref="B4:W18" xr:uid="{5741F84E-6768-4884-AC41-4244E18DD34C}"/>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C3DB4-13F7-403E-A54E-7C91C776CE0A}">
  <sheetPr>
    <tabColor theme="5" tint="0.59999389629810485"/>
  </sheetPr>
  <dimension ref="A1:AI27"/>
  <sheetViews>
    <sheetView showGridLines="0" workbookViewId="0">
      <selection activeCell="W12" sqref="W12"/>
    </sheetView>
  </sheetViews>
  <sheetFormatPr defaultRowHeight="14.6" x14ac:dyDescent="0.4"/>
  <cols>
    <col min="1" max="1" width="3.765625" style="23" customWidth="1"/>
  </cols>
  <sheetData>
    <row r="1" spans="1:35" ht="15" thickBot="1" x14ac:dyDescent="0.45">
      <c r="B1" s="55" t="s">
        <v>56</v>
      </c>
      <c r="C1" s="55"/>
      <c r="D1" s="55"/>
      <c r="E1" s="55"/>
      <c r="F1" s="55"/>
      <c r="G1" s="55"/>
      <c r="H1" s="55"/>
      <c r="I1" s="55"/>
      <c r="J1" s="55"/>
      <c r="K1" s="55"/>
      <c r="M1" t="s">
        <v>57</v>
      </c>
    </row>
    <row r="2" spans="1:35" x14ac:dyDescent="0.4">
      <c r="C2" s="54">
        <v>1</v>
      </c>
      <c r="D2" s="54">
        <v>2</v>
      </c>
      <c r="E2" s="54">
        <v>3</v>
      </c>
      <c r="F2" s="54">
        <v>4</v>
      </c>
      <c r="G2" s="54">
        <v>5</v>
      </c>
      <c r="H2" s="54">
        <v>6</v>
      </c>
      <c r="I2" s="54">
        <v>7</v>
      </c>
      <c r="J2" s="54">
        <v>8</v>
      </c>
      <c r="K2" s="54">
        <v>9</v>
      </c>
      <c r="L2" s="54">
        <v>10</v>
      </c>
      <c r="M2" s="54">
        <v>11</v>
      </c>
      <c r="N2" s="54">
        <v>12</v>
      </c>
      <c r="O2" s="54">
        <v>13</v>
      </c>
      <c r="P2" s="54">
        <v>14</v>
      </c>
      <c r="Q2" s="54">
        <v>15</v>
      </c>
    </row>
    <row r="3" spans="1:35" x14ac:dyDescent="0.4">
      <c r="B3" t="s">
        <v>37</v>
      </c>
      <c r="C3" s="23">
        <v>9</v>
      </c>
      <c r="D3" s="23">
        <v>12</v>
      </c>
      <c r="E3" s="23">
        <v>15</v>
      </c>
      <c r="F3" s="23">
        <v>18</v>
      </c>
      <c r="G3" s="23">
        <v>21</v>
      </c>
      <c r="H3" s="23">
        <v>24</v>
      </c>
      <c r="I3" s="23">
        <v>27</v>
      </c>
      <c r="J3" s="23">
        <v>30</v>
      </c>
      <c r="K3" s="23">
        <v>33</v>
      </c>
      <c r="L3" s="23">
        <v>36</v>
      </c>
      <c r="M3" s="23">
        <v>39</v>
      </c>
      <c r="N3" s="23">
        <v>42</v>
      </c>
      <c r="O3" s="23">
        <v>45</v>
      </c>
      <c r="P3" s="23">
        <v>48</v>
      </c>
      <c r="Q3" s="23">
        <v>51</v>
      </c>
      <c r="T3" t="s">
        <v>65</v>
      </c>
    </row>
    <row r="4" spans="1:35" x14ac:dyDescent="0.4">
      <c r="B4" s="23" t="s">
        <v>36</v>
      </c>
      <c r="C4" s="23" t="s">
        <v>38</v>
      </c>
      <c r="D4" s="23" t="s">
        <v>39</v>
      </c>
      <c r="E4" s="23" t="s">
        <v>40</v>
      </c>
      <c r="F4" s="23" t="s">
        <v>41</v>
      </c>
      <c r="G4" s="23" t="s">
        <v>42</v>
      </c>
      <c r="H4" s="23" t="s">
        <v>43</v>
      </c>
      <c r="I4" s="23" t="s">
        <v>44</v>
      </c>
      <c r="J4" s="23" t="s">
        <v>45</v>
      </c>
      <c r="K4" s="23" t="s">
        <v>46</v>
      </c>
      <c r="L4" s="23" t="s">
        <v>47</v>
      </c>
      <c r="M4" s="23" t="s">
        <v>48</v>
      </c>
      <c r="N4" s="23" t="s">
        <v>49</v>
      </c>
      <c r="O4" s="23" t="s">
        <v>50</v>
      </c>
      <c r="P4" s="23" t="s">
        <v>51</v>
      </c>
      <c r="Q4" s="23" t="s">
        <v>52</v>
      </c>
      <c r="S4" s="96" t="s">
        <v>58</v>
      </c>
      <c r="T4" s="101">
        <v>35</v>
      </c>
    </row>
    <row r="5" spans="1:35" x14ac:dyDescent="0.4">
      <c r="A5" s="54">
        <v>1</v>
      </c>
      <c r="B5" s="53">
        <v>5</v>
      </c>
      <c r="C5" s="23">
        <v>5</v>
      </c>
      <c r="D5" s="23">
        <v>6</v>
      </c>
      <c r="E5" s="23">
        <v>8</v>
      </c>
      <c r="F5" s="23">
        <v>9</v>
      </c>
      <c r="G5" s="23">
        <v>11</v>
      </c>
      <c r="H5" s="23">
        <v>12</v>
      </c>
      <c r="I5" s="23">
        <v>14</v>
      </c>
      <c r="J5" s="23">
        <v>15</v>
      </c>
      <c r="K5" s="23">
        <v>17</v>
      </c>
      <c r="L5" s="23">
        <v>18</v>
      </c>
      <c r="M5" s="23">
        <v>20</v>
      </c>
      <c r="N5" s="23">
        <v>21</v>
      </c>
      <c r="O5" s="23">
        <v>23</v>
      </c>
      <c r="P5" s="23">
        <v>24</v>
      </c>
      <c r="Q5" s="23">
        <v>26</v>
      </c>
      <c r="S5" s="96" t="s">
        <v>59</v>
      </c>
      <c r="T5" s="97">
        <v>83</v>
      </c>
    </row>
    <row r="6" spans="1:35" x14ac:dyDescent="0.4">
      <c r="A6" s="54">
        <v>2</v>
      </c>
      <c r="B6" s="53">
        <v>10</v>
      </c>
      <c r="C6" s="23">
        <v>9</v>
      </c>
      <c r="D6" s="23">
        <v>12</v>
      </c>
      <c r="E6" s="23">
        <v>15</v>
      </c>
      <c r="F6" s="23">
        <v>18</v>
      </c>
      <c r="G6" s="23">
        <v>21</v>
      </c>
      <c r="H6" s="23">
        <v>24</v>
      </c>
      <c r="I6" s="23">
        <v>27</v>
      </c>
      <c r="J6" s="23">
        <v>30</v>
      </c>
      <c r="K6" s="23">
        <v>33</v>
      </c>
      <c r="L6" s="23">
        <v>36</v>
      </c>
      <c r="M6" s="23">
        <v>39</v>
      </c>
      <c r="N6" s="23">
        <v>42</v>
      </c>
      <c r="O6" s="23">
        <v>45</v>
      </c>
      <c r="P6" s="23">
        <v>48</v>
      </c>
      <c r="Q6" s="23">
        <v>51</v>
      </c>
      <c r="T6" s="23"/>
    </row>
    <row r="7" spans="1:35" x14ac:dyDescent="0.4">
      <c r="A7" s="54">
        <v>3</v>
      </c>
      <c r="B7" s="53">
        <v>15</v>
      </c>
      <c r="C7" s="23">
        <v>14</v>
      </c>
      <c r="D7" s="23">
        <v>18</v>
      </c>
      <c r="E7" s="23">
        <v>23</v>
      </c>
      <c r="F7" s="23">
        <v>27</v>
      </c>
      <c r="G7" s="23">
        <v>31</v>
      </c>
      <c r="H7" s="23">
        <v>36</v>
      </c>
      <c r="I7" s="23">
        <v>41</v>
      </c>
      <c r="J7" s="23">
        <v>45</v>
      </c>
      <c r="K7" s="23">
        <v>50</v>
      </c>
      <c r="L7" s="23">
        <v>54</v>
      </c>
      <c r="M7" s="23">
        <v>59</v>
      </c>
      <c r="N7" s="23">
        <v>63</v>
      </c>
      <c r="O7" s="23">
        <v>68</v>
      </c>
      <c r="P7" s="23">
        <v>72</v>
      </c>
      <c r="Q7" s="23">
        <v>77</v>
      </c>
      <c r="S7" s="28" t="s">
        <v>60</v>
      </c>
      <c r="T7" s="103" cm="1">
        <f t="array" ref="T7:AI7">_xlfn.XLOOKUP($T$4,TProfEquiv[Min],TProfEquiv[],"?",1)</f>
        <v>40</v>
      </c>
      <c r="U7">
        <v>36</v>
      </c>
      <c r="V7">
        <v>48</v>
      </c>
      <c r="W7">
        <v>60</v>
      </c>
      <c r="X7">
        <v>72</v>
      </c>
      <c r="Y7">
        <v>84</v>
      </c>
      <c r="Z7">
        <v>96</v>
      </c>
      <c r="AA7">
        <v>108</v>
      </c>
      <c r="AB7">
        <v>120</v>
      </c>
      <c r="AC7">
        <v>132</v>
      </c>
      <c r="AD7">
        <v>144</v>
      </c>
      <c r="AE7">
        <v>156</v>
      </c>
      <c r="AF7">
        <v>168</v>
      </c>
      <c r="AG7">
        <v>180</v>
      </c>
      <c r="AH7">
        <v>192</v>
      </c>
      <c r="AI7">
        <v>204</v>
      </c>
    </row>
    <row r="8" spans="1:35" x14ac:dyDescent="0.4">
      <c r="A8" s="54">
        <v>4</v>
      </c>
      <c r="B8" s="53">
        <v>20</v>
      </c>
      <c r="C8" s="23">
        <v>18</v>
      </c>
      <c r="D8" s="23">
        <v>24</v>
      </c>
      <c r="E8" s="23">
        <v>30</v>
      </c>
      <c r="F8" s="23">
        <v>36</v>
      </c>
      <c r="G8" s="23">
        <v>42</v>
      </c>
      <c r="H8" s="23">
        <v>48</v>
      </c>
      <c r="I8" s="23">
        <v>54</v>
      </c>
      <c r="J8" s="23">
        <v>60</v>
      </c>
      <c r="K8" s="23">
        <v>66</v>
      </c>
      <c r="L8" s="23">
        <v>72</v>
      </c>
      <c r="M8" s="23">
        <v>78</v>
      </c>
      <c r="N8" s="23">
        <v>84</v>
      </c>
      <c r="O8" s="23">
        <v>90</v>
      </c>
      <c r="P8" s="23">
        <v>96</v>
      </c>
      <c r="Q8" s="23">
        <v>102</v>
      </c>
      <c r="S8" s="28" t="s">
        <v>61</v>
      </c>
      <c r="T8" s="103" cm="1">
        <f t="array" ref="T8">_xlfn.XLOOKUP($T$5,_xlfn.XLOOKUP($T$4,TProfEquiv[Min],TProfEquiv[],"?",1),_xlfn.XLOOKUP($T$4,TProfEquiv[Min],TProfEquiv[],"?",1),"?",1)</f>
        <v>84</v>
      </c>
    </row>
    <row r="9" spans="1:35" x14ac:dyDescent="0.4">
      <c r="A9" s="54">
        <v>5</v>
      </c>
      <c r="B9" s="53">
        <v>25</v>
      </c>
      <c r="C9" s="23">
        <v>23</v>
      </c>
      <c r="D9" s="23">
        <v>30</v>
      </c>
      <c r="E9" s="23">
        <v>38</v>
      </c>
      <c r="F9" s="23">
        <v>45</v>
      </c>
      <c r="G9" s="23">
        <v>52</v>
      </c>
      <c r="H9" s="23">
        <v>60</v>
      </c>
      <c r="I9" s="23">
        <v>68</v>
      </c>
      <c r="J9" s="23">
        <v>75</v>
      </c>
      <c r="K9" s="23">
        <v>83</v>
      </c>
      <c r="L9" s="23">
        <v>90</v>
      </c>
      <c r="M9" s="23">
        <v>98</v>
      </c>
      <c r="N9" s="23">
        <v>105</v>
      </c>
      <c r="O9" s="23">
        <v>113</v>
      </c>
      <c r="P9" s="23">
        <v>120</v>
      </c>
      <c r="Q9" s="23">
        <v>128</v>
      </c>
      <c r="S9" s="28" t="s">
        <v>62</v>
      </c>
      <c r="T9" s="103" cm="1">
        <f t="array" ref="T9">MATCH(_xlfn.XLOOKUP($T$5,_xlfn.XLOOKUP($T$4,TProfEquiv[Min],TProfEquiv[],"?",1),_xlfn.XLOOKUP($T$4,TProfEquiv[Min],TProfEquiv[],"?",1),"?",1),_xlfn.XLOOKUP($T$4,TProfEquiv[Min],TProfEquiv[],"?",1))</f>
        <v>6</v>
      </c>
    </row>
    <row r="10" spans="1:35" x14ac:dyDescent="0.4">
      <c r="A10" s="54">
        <v>6</v>
      </c>
      <c r="B10" s="53">
        <v>30</v>
      </c>
      <c r="C10" s="23">
        <v>27</v>
      </c>
      <c r="D10" s="23">
        <v>36</v>
      </c>
      <c r="E10" s="23">
        <v>45</v>
      </c>
      <c r="F10" s="23">
        <v>54</v>
      </c>
      <c r="G10" s="23">
        <v>63</v>
      </c>
      <c r="H10" s="23">
        <v>72</v>
      </c>
      <c r="I10" s="23">
        <v>81</v>
      </c>
      <c r="J10" s="23">
        <v>90</v>
      </c>
      <c r="K10" s="23">
        <v>99</v>
      </c>
      <c r="L10" s="23">
        <v>108</v>
      </c>
      <c r="M10" s="23">
        <v>117</v>
      </c>
      <c r="N10" s="23">
        <v>126</v>
      </c>
      <c r="O10" s="23">
        <v>135</v>
      </c>
      <c r="P10" s="23">
        <v>144</v>
      </c>
      <c r="Q10" s="23">
        <v>153</v>
      </c>
      <c r="S10" s="15" t="s">
        <v>63</v>
      </c>
      <c r="T10" s="102" cm="1">
        <f t="array" ref="T10">INDEX(TProfEquiv[#Headers],0,T9)*1</f>
        <v>21</v>
      </c>
    </row>
    <row r="11" spans="1:35" x14ac:dyDescent="0.4">
      <c r="A11" s="54">
        <v>7</v>
      </c>
      <c r="B11" s="53">
        <v>40</v>
      </c>
      <c r="C11" s="23">
        <v>36</v>
      </c>
      <c r="D11" s="23">
        <v>48</v>
      </c>
      <c r="E11" s="23">
        <v>60</v>
      </c>
      <c r="F11" s="23">
        <v>72</v>
      </c>
      <c r="G11" s="23">
        <v>84</v>
      </c>
      <c r="H11" s="23">
        <v>96</v>
      </c>
      <c r="I11" s="23">
        <v>108</v>
      </c>
      <c r="J11" s="23">
        <v>120</v>
      </c>
      <c r="K11" s="23">
        <v>132</v>
      </c>
      <c r="L11" s="23">
        <v>144</v>
      </c>
      <c r="M11" s="23">
        <v>156</v>
      </c>
      <c r="N11" s="23">
        <v>168</v>
      </c>
      <c r="O11" s="23">
        <v>180</v>
      </c>
      <c r="P11" s="23">
        <v>192</v>
      </c>
      <c r="Q11" s="23">
        <v>204</v>
      </c>
      <c r="S11" s="15" t="s">
        <v>64</v>
      </c>
      <c r="T11" s="60" cm="1">
        <f t="array" ref="T11">INDEX(TProfEquiv[#Headers],0,MATCH(_xlfn.XLOOKUP($T$5,_xlfn.XLOOKUP($T$4,TProfEquiv[Min],TProfEquiv[],"?",1),_xlfn.XLOOKUP($T$4,TProfEquiv[Min],TProfEquiv[],"?",1),"?",1),_xlfn.XLOOKUP($T$4,TProfEquiv[Min],TProfEquiv[],"?",1)))*1</f>
        <v>21</v>
      </c>
    </row>
    <row r="12" spans="1:35" x14ac:dyDescent="0.4">
      <c r="A12" s="54">
        <v>8</v>
      </c>
      <c r="B12" s="53">
        <v>50</v>
      </c>
      <c r="C12" s="23">
        <v>45</v>
      </c>
      <c r="D12" s="23">
        <v>60</v>
      </c>
      <c r="E12" s="23">
        <v>75</v>
      </c>
      <c r="F12" s="23">
        <v>90</v>
      </c>
      <c r="G12" s="23">
        <v>105</v>
      </c>
      <c r="H12" s="23">
        <v>120</v>
      </c>
      <c r="I12" s="23">
        <v>135</v>
      </c>
      <c r="J12" s="23">
        <v>150</v>
      </c>
      <c r="K12" s="23">
        <v>165</v>
      </c>
      <c r="L12" s="23">
        <v>180</v>
      </c>
      <c r="M12" s="23">
        <v>195</v>
      </c>
      <c r="N12" s="23">
        <v>210</v>
      </c>
      <c r="O12" s="23">
        <v>225</v>
      </c>
      <c r="P12" s="23">
        <v>240</v>
      </c>
      <c r="Q12" s="23">
        <v>255</v>
      </c>
    </row>
    <row r="13" spans="1:35" x14ac:dyDescent="0.4">
      <c r="A13" s="54">
        <v>9</v>
      </c>
      <c r="B13" s="53">
        <v>60</v>
      </c>
      <c r="C13" s="23">
        <v>54</v>
      </c>
      <c r="D13" s="23">
        <v>72</v>
      </c>
      <c r="E13" s="23">
        <v>90</v>
      </c>
      <c r="F13" s="23">
        <v>108</v>
      </c>
      <c r="G13" s="23">
        <v>126</v>
      </c>
      <c r="H13" s="23">
        <v>144</v>
      </c>
      <c r="I13" s="23">
        <v>162</v>
      </c>
      <c r="J13" s="23">
        <v>180</v>
      </c>
      <c r="K13" s="23">
        <v>198</v>
      </c>
      <c r="L13" s="23">
        <v>216</v>
      </c>
      <c r="M13" s="23">
        <v>234</v>
      </c>
      <c r="N13" s="23">
        <v>252</v>
      </c>
      <c r="O13" s="23">
        <v>270</v>
      </c>
      <c r="P13" s="23">
        <v>288</v>
      </c>
      <c r="Q13" s="23">
        <v>306</v>
      </c>
    </row>
    <row r="14" spans="1:35" x14ac:dyDescent="0.4">
      <c r="A14" s="54">
        <v>10</v>
      </c>
      <c r="B14" s="53">
        <v>70</v>
      </c>
      <c r="C14" s="23">
        <v>63</v>
      </c>
      <c r="D14" s="23">
        <v>84</v>
      </c>
      <c r="E14" s="23">
        <v>105</v>
      </c>
      <c r="F14" s="23">
        <v>126</v>
      </c>
      <c r="G14" s="23">
        <v>147</v>
      </c>
      <c r="H14" s="23">
        <v>168</v>
      </c>
      <c r="I14" s="23">
        <v>189</v>
      </c>
      <c r="J14" s="23">
        <v>210</v>
      </c>
      <c r="K14" s="23">
        <v>231</v>
      </c>
      <c r="L14" s="23">
        <v>252</v>
      </c>
      <c r="M14" s="23">
        <v>273</v>
      </c>
      <c r="N14" s="23">
        <v>294</v>
      </c>
      <c r="O14" s="23">
        <v>315</v>
      </c>
      <c r="P14" s="23">
        <v>336</v>
      </c>
      <c r="Q14" s="23">
        <v>357</v>
      </c>
    </row>
    <row r="15" spans="1:35" x14ac:dyDescent="0.4">
      <c r="A15" s="54">
        <v>11</v>
      </c>
      <c r="B15" s="53">
        <v>80</v>
      </c>
      <c r="C15" s="23">
        <v>72</v>
      </c>
      <c r="D15" s="23">
        <v>96</v>
      </c>
      <c r="E15" s="23">
        <v>120</v>
      </c>
      <c r="F15" s="23">
        <v>144</v>
      </c>
      <c r="G15" s="23">
        <v>168</v>
      </c>
      <c r="H15" s="23">
        <v>192</v>
      </c>
      <c r="I15" s="23">
        <v>216</v>
      </c>
      <c r="J15" s="23">
        <v>240</v>
      </c>
      <c r="K15" s="23">
        <v>264</v>
      </c>
      <c r="L15" s="23">
        <v>288</v>
      </c>
      <c r="M15" s="23">
        <v>312</v>
      </c>
      <c r="N15" s="23">
        <v>336</v>
      </c>
      <c r="O15" s="23">
        <v>360</v>
      </c>
      <c r="P15" s="23">
        <v>384</v>
      </c>
      <c r="Q15" s="23">
        <v>408</v>
      </c>
    </row>
    <row r="16" spans="1:35" x14ac:dyDescent="0.4">
      <c r="A16" s="54">
        <v>12</v>
      </c>
      <c r="B16" s="53">
        <v>90</v>
      </c>
      <c r="C16" s="23">
        <v>81</v>
      </c>
      <c r="D16" s="23">
        <v>108</v>
      </c>
      <c r="E16" s="23">
        <v>135</v>
      </c>
      <c r="F16" s="23">
        <v>162</v>
      </c>
      <c r="G16" s="23">
        <v>189</v>
      </c>
      <c r="H16" s="23">
        <v>216</v>
      </c>
      <c r="I16" s="23">
        <v>243</v>
      </c>
      <c r="J16" s="23">
        <v>270</v>
      </c>
      <c r="K16" s="23">
        <v>297</v>
      </c>
      <c r="L16" s="23">
        <v>324</v>
      </c>
      <c r="M16" s="23">
        <v>351</v>
      </c>
      <c r="N16" s="23">
        <v>378</v>
      </c>
      <c r="O16" s="23">
        <v>405</v>
      </c>
      <c r="P16" s="23">
        <v>432</v>
      </c>
      <c r="Q16" s="23">
        <v>459</v>
      </c>
    </row>
    <row r="17" spans="1:17" x14ac:dyDescent="0.4">
      <c r="A17" s="54">
        <v>13</v>
      </c>
      <c r="B17" s="53">
        <v>100</v>
      </c>
      <c r="C17" s="23">
        <v>90</v>
      </c>
      <c r="D17" s="23">
        <v>120</v>
      </c>
      <c r="E17" s="23">
        <v>150</v>
      </c>
      <c r="F17" s="23">
        <v>180</v>
      </c>
      <c r="G17" s="23">
        <v>210</v>
      </c>
      <c r="H17" s="23">
        <v>240</v>
      </c>
      <c r="I17" s="23">
        <v>270</v>
      </c>
      <c r="J17" s="23">
        <v>300</v>
      </c>
      <c r="K17" s="23">
        <v>330</v>
      </c>
      <c r="L17" s="23">
        <v>360</v>
      </c>
      <c r="M17" s="23">
        <v>390</v>
      </c>
      <c r="N17" s="23">
        <v>420</v>
      </c>
      <c r="O17" s="23">
        <v>450</v>
      </c>
      <c r="P17" s="23">
        <v>480</v>
      </c>
      <c r="Q17" s="23"/>
    </row>
    <row r="18" spans="1:17" x14ac:dyDescent="0.4">
      <c r="A18" s="54">
        <v>14</v>
      </c>
      <c r="B18" s="53">
        <v>110</v>
      </c>
      <c r="C18" s="23">
        <v>99</v>
      </c>
      <c r="D18" s="23">
        <v>132</v>
      </c>
      <c r="E18" s="23">
        <v>165</v>
      </c>
      <c r="F18" s="23">
        <v>198</v>
      </c>
      <c r="G18" s="23">
        <v>231</v>
      </c>
      <c r="H18" s="23">
        <v>264</v>
      </c>
      <c r="I18" s="23">
        <v>297</v>
      </c>
      <c r="J18" s="23">
        <v>330</v>
      </c>
      <c r="K18" s="23">
        <v>363</v>
      </c>
      <c r="L18" s="23">
        <v>396</v>
      </c>
      <c r="M18" s="23">
        <v>429</v>
      </c>
      <c r="N18" s="23">
        <v>462</v>
      </c>
      <c r="O18" s="23">
        <v>495</v>
      </c>
      <c r="P18" s="23"/>
      <c r="Q18" s="23"/>
    </row>
    <row r="19" spans="1:17" x14ac:dyDescent="0.4">
      <c r="A19" s="54">
        <v>15</v>
      </c>
      <c r="B19" s="53">
        <v>120</v>
      </c>
      <c r="C19" s="23">
        <v>100</v>
      </c>
      <c r="D19" s="23">
        <v>144</v>
      </c>
      <c r="E19" s="23">
        <v>180</v>
      </c>
      <c r="F19" s="23">
        <v>216</v>
      </c>
      <c r="G19" s="23">
        <v>252</v>
      </c>
      <c r="H19" s="23">
        <v>288</v>
      </c>
      <c r="I19" s="23">
        <v>324</v>
      </c>
      <c r="J19" s="23">
        <v>360</v>
      </c>
      <c r="K19" s="23">
        <v>396</v>
      </c>
      <c r="L19" s="23">
        <v>432</v>
      </c>
      <c r="M19" s="23">
        <v>468</v>
      </c>
      <c r="N19" s="23">
        <v>504</v>
      </c>
      <c r="O19" s="23"/>
      <c r="P19" s="23"/>
      <c r="Q19" s="23"/>
    </row>
    <row r="20" spans="1:17" x14ac:dyDescent="0.4">
      <c r="A20" s="54">
        <v>16</v>
      </c>
      <c r="B20" s="53">
        <v>130</v>
      </c>
      <c r="C20" s="23">
        <v>117</v>
      </c>
      <c r="D20" s="23">
        <v>156</v>
      </c>
      <c r="E20" s="23">
        <v>195</v>
      </c>
      <c r="F20" s="23">
        <v>234</v>
      </c>
      <c r="G20" s="23">
        <v>273</v>
      </c>
      <c r="H20" s="23">
        <v>312</v>
      </c>
      <c r="I20" s="23">
        <v>351</v>
      </c>
      <c r="J20" s="23">
        <v>390</v>
      </c>
      <c r="K20" s="23">
        <v>429</v>
      </c>
      <c r="L20" s="23">
        <v>468</v>
      </c>
      <c r="M20" s="23">
        <v>507</v>
      </c>
      <c r="N20" s="23"/>
      <c r="O20" s="23"/>
      <c r="P20" s="23"/>
      <c r="Q20" s="23"/>
    </row>
    <row r="21" spans="1:17" x14ac:dyDescent="0.4">
      <c r="A21" s="54">
        <v>17</v>
      </c>
      <c r="B21" s="53">
        <v>140</v>
      </c>
      <c r="C21" s="23">
        <v>126</v>
      </c>
      <c r="D21" s="23">
        <v>168</v>
      </c>
      <c r="E21" s="23">
        <v>210</v>
      </c>
      <c r="F21" s="23">
        <v>252</v>
      </c>
      <c r="G21" s="23">
        <v>294</v>
      </c>
      <c r="H21" s="23">
        <v>336</v>
      </c>
      <c r="I21" s="23">
        <v>378</v>
      </c>
      <c r="J21" s="23">
        <v>420</v>
      </c>
      <c r="K21" s="23">
        <v>462</v>
      </c>
      <c r="L21" s="23">
        <v>504</v>
      </c>
      <c r="M21" s="23"/>
      <c r="N21" s="23"/>
      <c r="O21" s="23"/>
      <c r="P21" s="23"/>
      <c r="Q21" s="23"/>
    </row>
    <row r="22" spans="1:17" x14ac:dyDescent="0.4">
      <c r="A22" s="54">
        <v>18</v>
      </c>
      <c r="B22" s="53">
        <v>150</v>
      </c>
      <c r="C22" s="23">
        <v>135</v>
      </c>
      <c r="D22" s="23">
        <v>180</v>
      </c>
      <c r="E22" s="23">
        <v>225</v>
      </c>
      <c r="F22" s="23">
        <v>270</v>
      </c>
      <c r="G22" s="23">
        <v>315</v>
      </c>
      <c r="H22" s="23">
        <v>360</v>
      </c>
      <c r="I22" s="23">
        <v>405</v>
      </c>
      <c r="J22" s="23">
        <v>450</v>
      </c>
      <c r="K22" s="23">
        <v>495</v>
      </c>
      <c r="L22" s="23"/>
      <c r="M22" s="23"/>
      <c r="N22" s="23"/>
      <c r="O22" s="23"/>
      <c r="P22" s="23"/>
      <c r="Q22" s="23"/>
    </row>
    <row r="23" spans="1:17" x14ac:dyDescent="0.4">
      <c r="A23" s="54">
        <v>19</v>
      </c>
      <c r="B23" s="53">
        <v>180</v>
      </c>
      <c r="C23" s="23">
        <v>162</v>
      </c>
      <c r="D23" s="23">
        <v>216</v>
      </c>
      <c r="E23" s="23">
        <v>270</v>
      </c>
      <c r="F23" s="23">
        <v>324</v>
      </c>
      <c r="G23" s="23">
        <v>378</v>
      </c>
      <c r="H23" s="23">
        <v>432</v>
      </c>
      <c r="I23" s="23">
        <v>486</v>
      </c>
      <c r="J23" s="23">
        <v>540</v>
      </c>
      <c r="K23" s="23"/>
      <c r="L23" s="23"/>
      <c r="M23" s="23"/>
      <c r="N23" s="23"/>
      <c r="O23" s="23"/>
      <c r="P23" s="23"/>
      <c r="Q23" s="23"/>
    </row>
    <row r="24" spans="1:17" x14ac:dyDescent="0.4">
      <c r="A24" s="54">
        <v>20</v>
      </c>
      <c r="B24" s="53">
        <v>210</v>
      </c>
      <c r="C24" s="23">
        <v>189</v>
      </c>
      <c r="D24" s="23">
        <v>252</v>
      </c>
      <c r="E24" s="23">
        <v>315</v>
      </c>
      <c r="F24" s="23">
        <v>378</v>
      </c>
      <c r="G24" s="23">
        <v>441</v>
      </c>
      <c r="H24" s="23">
        <v>504</v>
      </c>
      <c r="I24" s="23">
        <v>567</v>
      </c>
      <c r="J24" s="23"/>
      <c r="K24" s="23"/>
      <c r="L24" s="23"/>
      <c r="M24" s="23"/>
      <c r="N24" s="23"/>
      <c r="O24" s="23"/>
      <c r="P24" s="23"/>
      <c r="Q24" s="23"/>
    </row>
    <row r="25" spans="1:17" x14ac:dyDescent="0.4">
      <c r="A25" s="54">
        <v>21</v>
      </c>
      <c r="B25" s="53">
        <v>240</v>
      </c>
      <c r="C25" s="23">
        <v>216</v>
      </c>
      <c r="D25" s="23">
        <v>288</v>
      </c>
      <c r="E25" s="23">
        <v>360</v>
      </c>
      <c r="F25" s="23">
        <v>432</v>
      </c>
      <c r="G25" s="23">
        <v>504</v>
      </c>
      <c r="H25" s="23">
        <v>576</v>
      </c>
      <c r="I25" s="23"/>
      <c r="J25" s="23"/>
      <c r="K25" s="23"/>
      <c r="L25" s="23"/>
      <c r="M25" s="23"/>
      <c r="N25" s="23"/>
      <c r="O25" s="23"/>
      <c r="P25" s="23"/>
      <c r="Q25" s="23"/>
    </row>
    <row r="26" spans="1:17" x14ac:dyDescent="0.4">
      <c r="A26" s="54">
        <v>22</v>
      </c>
      <c r="B26" s="53">
        <v>270</v>
      </c>
      <c r="C26" s="23">
        <v>243</v>
      </c>
      <c r="D26" s="23">
        <v>324</v>
      </c>
      <c r="E26" s="23">
        <v>405</v>
      </c>
      <c r="F26" s="23">
        <v>486</v>
      </c>
      <c r="G26" s="23">
        <v>567</v>
      </c>
      <c r="H26" s="23"/>
      <c r="I26" s="23"/>
      <c r="J26" s="23"/>
      <c r="K26" s="23"/>
      <c r="L26" s="23"/>
      <c r="M26" s="23"/>
      <c r="N26" s="23"/>
      <c r="O26" s="23"/>
      <c r="P26" s="23"/>
      <c r="Q26" s="23"/>
    </row>
    <row r="27" spans="1:17" x14ac:dyDescent="0.4">
      <c r="A27" s="54">
        <v>23</v>
      </c>
      <c r="B27" s="53">
        <v>300</v>
      </c>
      <c r="C27" s="23">
        <v>270</v>
      </c>
      <c r="D27" s="23">
        <v>360</v>
      </c>
      <c r="E27" s="23">
        <v>450</v>
      </c>
      <c r="F27" s="23">
        <v>540</v>
      </c>
      <c r="G27" s="23"/>
      <c r="H27" s="23"/>
      <c r="I27" s="23"/>
      <c r="J27" s="23"/>
      <c r="K27" s="23"/>
      <c r="L27" s="23"/>
      <c r="M27" s="23"/>
      <c r="N27" s="23"/>
      <c r="O27" s="23"/>
      <c r="P27" s="23"/>
      <c r="Q27" s="23"/>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Lisez-Moi</vt:lpstr>
      <vt:lpstr>Simple</vt:lpstr>
      <vt:lpstr>Successive</vt:lpstr>
      <vt:lpstr>Prof. mult.</vt:lpstr>
      <vt:lpstr>Tab.AIR</vt:lpstr>
      <vt:lpstr>Tab.Nitrox</vt:lpstr>
      <vt:lpstr>Tab.Tps.Equiv</vt:lpstr>
      <vt:lpstr>Tab.Prof.Equiv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Guillaume Jacquemoud</dc:creator>
  <cp:lastModifiedBy>Guillaume Jacquemoud</cp:lastModifiedBy>
  <dcterms:created xsi:type="dcterms:W3CDTF">2025-12-08T17:08:38Z</dcterms:created>
  <dcterms:modified xsi:type="dcterms:W3CDTF">2025-12-17T21:30:38Z</dcterms:modified>
</cp:coreProperties>
</file>